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tokai\Desktop\"/>
    </mc:Choice>
  </mc:AlternateContent>
  <xr:revisionPtr revIDLastSave="0" documentId="8_{37A8A040-377D-42D0-9A50-E7A9895F7010}" xr6:coauthVersionLast="47" xr6:coauthVersionMax="47" xr10:uidLastSave="{00000000-0000-0000-0000-000000000000}"/>
  <bookViews>
    <workbookView xWindow="-108" yWindow="-108" windowWidth="18648" windowHeight="11784" xr2:uid="{00000000-000D-0000-FFFF-FFFF00000000}"/>
  </bookViews>
  <sheets>
    <sheet name="株価" sheetId="1" r:id="rId1"/>
    <sheet name="語句メモ" sheetId="2" r:id="rId2"/>
    <sheet name="実績収支" sheetId="3" r:id="rId3"/>
  </sheets>
  <definedNames>
    <definedName name="_xlnm._FilterDatabase" localSheetId="0" hidden="1">株価!$B$22:$J$25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3" i="3" l="1"/>
  <c r="K53" i="3" s="1"/>
  <c r="E53" i="3"/>
  <c r="K52" i="3"/>
  <c r="I52" i="3"/>
  <c r="E52" i="3"/>
  <c r="K51" i="3"/>
  <c r="I51" i="3"/>
  <c r="E51" i="3"/>
  <c r="K45" i="3"/>
  <c r="J45" i="3"/>
  <c r="I45" i="3"/>
  <c r="J44" i="3"/>
  <c r="K44" i="3" s="1"/>
  <c r="I44" i="3"/>
  <c r="I43" i="3"/>
  <c r="E43" i="3"/>
  <c r="K35" i="3"/>
  <c r="L35" i="3" s="1"/>
  <c r="I35" i="3"/>
  <c r="L34" i="3"/>
  <c r="K34" i="3"/>
  <c r="I34" i="3"/>
  <c r="K33" i="3"/>
  <c r="L33" i="3" s="1"/>
  <c r="I33" i="3"/>
  <c r="I32" i="3"/>
  <c r="K32" i="3" s="1"/>
  <c r="L32" i="3" s="1"/>
  <c r="I31" i="3"/>
  <c r="K31" i="3" s="1"/>
  <c r="L31" i="3" s="1"/>
  <c r="I30" i="3"/>
  <c r="K30" i="3" s="1"/>
  <c r="L30" i="3" s="1"/>
  <c r="K29" i="3"/>
  <c r="L29" i="3" s="1"/>
  <c r="I29" i="3"/>
  <c r="I28" i="3"/>
  <c r="K28" i="3" s="1"/>
  <c r="L28" i="3" s="1"/>
  <c r="K27" i="3"/>
  <c r="L27" i="3" s="1"/>
  <c r="I27" i="3"/>
  <c r="L26" i="3"/>
  <c r="K26" i="3"/>
  <c r="I26" i="3"/>
  <c r="K25" i="3"/>
  <c r="L25" i="3" s="1"/>
  <c r="I25" i="3"/>
  <c r="E25" i="3"/>
  <c r="G25" i="1"/>
  <c r="F25" i="1"/>
  <c r="H25" i="1" s="1"/>
  <c r="I25" i="1" s="1"/>
  <c r="J25" i="1" s="1"/>
  <c r="C25" i="1"/>
  <c r="G24" i="1"/>
  <c r="F24" i="1"/>
  <c r="H24" i="1" s="1"/>
  <c r="I24" i="1" s="1"/>
  <c r="J24" i="1" s="1"/>
  <c r="C24" i="1"/>
  <c r="G23" i="1"/>
  <c r="G26" i="1" s="1"/>
  <c r="F23" i="1"/>
  <c r="H23" i="1" s="1"/>
  <c r="C23" i="1"/>
  <c r="H19" i="1"/>
  <c r="G18" i="1"/>
  <c r="J18" i="1" s="1"/>
  <c r="F18" i="1"/>
  <c r="C18" i="1"/>
  <c r="J17" i="1"/>
  <c r="G17" i="1"/>
  <c r="F17" i="1"/>
  <c r="C17" i="1"/>
  <c r="I16" i="1"/>
  <c r="G16" i="1"/>
  <c r="J16" i="1" s="1"/>
  <c r="F16" i="1"/>
  <c r="C16" i="1"/>
  <c r="J15" i="1"/>
  <c r="G15" i="1"/>
  <c r="F15" i="1"/>
  <c r="C15" i="1"/>
  <c r="G14" i="1"/>
  <c r="J14" i="1" s="1"/>
  <c r="F14" i="1"/>
  <c r="C14" i="1"/>
  <c r="J13" i="1"/>
  <c r="G13" i="1"/>
  <c r="F13" i="1"/>
  <c r="C13" i="1"/>
  <c r="G12" i="1"/>
  <c r="J12" i="1" s="1"/>
  <c r="K12" i="1" s="1"/>
  <c r="F12" i="1"/>
  <c r="C12" i="1"/>
  <c r="J11" i="1"/>
  <c r="G11" i="1"/>
  <c r="F11" i="1"/>
  <c r="C11" i="1"/>
  <c r="G10" i="1"/>
  <c r="J10" i="1" s="1"/>
  <c r="K10" i="1" s="1"/>
  <c r="F10" i="1"/>
  <c r="C10" i="1"/>
  <c r="J9" i="1"/>
  <c r="G9" i="1"/>
  <c r="F9" i="1"/>
  <c r="C9" i="1"/>
  <c r="I8" i="1"/>
  <c r="G8" i="1"/>
  <c r="J8" i="1" s="1"/>
  <c r="F8" i="1"/>
  <c r="C8" i="1"/>
  <c r="J6" i="1"/>
  <c r="I18" i="1" s="1"/>
  <c r="I12" i="1" l="1"/>
  <c r="K14" i="1"/>
  <c r="K16" i="1"/>
  <c r="K18" i="1"/>
  <c r="I9" i="1"/>
  <c r="I19" i="1" s="1"/>
  <c r="I11" i="1"/>
  <c r="K9" i="1"/>
  <c r="K11" i="1"/>
  <c r="I13" i="1"/>
  <c r="I15" i="1"/>
  <c r="K13" i="1"/>
  <c r="K15" i="1"/>
  <c r="I17" i="1"/>
  <c r="K17" i="1"/>
  <c r="I23" i="1"/>
  <c r="J23" i="1" s="1"/>
  <c r="H26" i="1"/>
  <c r="I26" i="1" s="1"/>
  <c r="J26" i="1" s="1"/>
  <c r="J19" i="1"/>
  <c r="L19" i="1" s="1"/>
  <c r="K8" i="1"/>
  <c r="L36" i="3"/>
  <c r="B25" i="3" s="1"/>
  <c r="K54" i="3"/>
  <c r="G19" i="1"/>
  <c r="K36" i="3"/>
  <c r="I10" i="1"/>
  <c r="I14" i="1"/>
  <c r="J43" i="3"/>
  <c r="K43" i="3" s="1"/>
  <c r="K46" i="3" s="1"/>
  <c r="B40" i="3" s="1"/>
  <c r="K19" i="1" l="1"/>
  <c r="E3" i="3"/>
</calcChain>
</file>

<file path=xl/sharedStrings.xml><?xml version="1.0" encoding="utf-8"?>
<sst xmlns="http://schemas.openxmlformats.org/spreadsheetml/2006/main" count="101" uniqueCount="74">
  <si>
    <t>※黄色セルのみ入力してください。値は例で入れています。</t>
  </si>
  <si>
    <t>◆資産管理シート</t>
  </si>
  <si>
    <r>
      <rPr>
        <b/>
        <sz val="18"/>
        <color theme="1"/>
        <rFont val="Arial"/>
        <family val="2"/>
      </rPr>
      <t>◆</t>
    </r>
    <r>
      <rPr>
        <b/>
        <sz val="18"/>
        <color rgb="FFFF0000"/>
        <rFont val="Arial"/>
        <family val="2"/>
      </rPr>
      <t>資産300万円で米国株＆日本株を運用してみましょう！</t>
    </r>
  </si>
  <si>
    <t>損益メモ</t>
  </si>
  <si>
    <t>1日目</t>
  </si>
  <si>
    <t>目的：自分の資産評価額をリアルタイムでチェックする</t>
  </si>
  <si>
    <t>2日目</t>
  </si>
  <si>
    <t>◆米国株</t>
  </si>
  <si>
    <t>現在為替→</t>
  </si>
  <si>
    <t>円/＄</t>
  </si>
  <si>
    <t>Symbol</t>
  </si>
  <si>
    <r>
      <rPr>
        <sz val="10"/>
        <color rgb="FF434343"/>
        <rFont val="Arial"/>
        <family val="2"/>
      </rPr>
      <t>銘</t>
    </r>
    <r>
      <rPr>
        <sz val="10"/>
        <color rgb="FF434343"/>
        <rFont val="Arial"/>
        <family val="2"/>
      </rPr>
      <t>柄</t>
    </r>
  </si>
  <si>
    <t>数量</t>
  </si>
  <si>
    <t>取得単価 ($)</t>
  </si>
  <si>
    <t>現在値 ($)</t>
  </si>
  <si>
    <t>取得額(＄)</t>
  </si>
  <si>
    <t>評価額 ($)</t>
  </si>
  <si>
    <t>評価額 (円）</t>
  </si>
  <si>
    <t xml:space="preserve"> 損益 ($)</t>
  </si>
  <si>
    <t xml:space="preserve"> 損益 (円)</t>
  </si>
  <si>
    <t>損益 (%)</t>
  </si>
  <si>
    <t>AAPL</t>
  </si>
  <si>
    <t>※米国株、日本国株、配当金合計</t>
  </si>
  <si>
    <t>※米国株、日本国株合計</t>
  </si>
  <si>
    <t>※含み益含む全体の損益</t>
  </si>
  <si>
    <t>外国株式合計</t>
  </si>
  <si>
    <t>3日目</t>
  </si>
  <si>
    <t>◆日本株</t>
  </si>
  <si>
    <t>4日目</t>
  </si>
  <si>
    <t>証券コード</t>
  </si>
  <si>
    <r>
      <rPr>
        <sz val="10"/>
        <color rgb="FF434343"/>
        <rFont val="Arial"/>
        <family val="2"/>
      </rPr>
      <t>銘</t>
    </r>
    <r>
      <rPr>
        <sz val="10"/>
        <color rgb="FF434343"/>
        <rFont val="Arial"/>
        <family val="2"/>
      </rPr>
      <t>柄</t>
    </r>
  </si>
  <si>
    <t>取得単価(円)</t>
  </si>
  <si>
    <t>現在値(円)</t>
  </si>
  <si>
    <t>取得額(円)</t>
  </si>
  <si>
    <t>評価額(円)</t>
  </si>
  <si>
    <t xml:space="preserve"> 損益(円)</t>
  </si>
  <si>
    <t>5日目</t>
  </si>
  <si>
    <t>6日目</t>
  </si>
  <si>
    <t>7日目</t>
  </si>
  <si>
    <t>東証</t>
  </si>
  <si>
    <t>東京証券取引場、株券の取引を行う場所。</t>
  </si>
  <si>
    <t>損益</t>
  </si>
  <si>
    <t>もともとの資産からのマイナス分を損。プラス分を益。</t>
  </si>
  <si>
    <t>前場</t>
  </si>
  <si>
    <t>証券取引上の営業時間。「平日　月〜金」
前場＝　9時〜11時30分　　　後場＝　12時30分〜15時</t>
  </si>
  <si>
    <t>後場</t>
  </si>
  <si>
    <t>日本株</t>
  </si>
  <si>
    <t>日本で取引される日本の企業の株。</t>
  </si>
  <si>
    <t>※黄色セルを入力すれば更新できるようになっています。値は例で入れています。</t>
  </si>
  <si>
    <t>◆実績収支シート</t>
  </si>
  <si>
    <t>実績収支合計</t>
  </si>
  <si>
    <t>目的：税金等を考慮した実績収支の把握</t>
  </si>
  <si>
    <t>※税金、手数料考慮</t>
  </si>
  <si>
    <t>円換算実現損益合計</t>
  </si>
  <si>
    <r>
      <rPr>
        <sz val="10"/>
        <color rgb="FF434343"/>
        <rFont val="Arial"/>
        <family val="2"/>
      </rPr>
      <t>銘</t>
    </r>
    <r>
      <rPr>
        <sz val="10"/>
        <color rgb="FF434343"/>
        <rFont val="Arial"/>
        <family val="2"/>
      </rPr>
      <t>柄</t>
    </r>
  </si>
  <si>
    <t>約定日</t>
  </si>
  <si>
    <t>平均取得単価(円)</t>
  </si>
  <si>
    <t>売却額(円)</t>
  </si>
  <si>
    <t>実現損益(円)</t>
  </si>
  <si>
    <t>税金考慮損益(円)</t>
  </si>
  <si>
    <t>合計</t>
  </si>
  <si>
    <t>◆日本株(配当金)</t>
  </si>
  <si>
    <r>
      <rPr>
        <sz val="10"/>
        <color rgb="FF434343"/>
        <rFont val="Arial"/>
        <family val="2"/>
      </rPr>
      <t>銘</t>
    </r>
    <r>
      <rPr>
        <sz val="10"/>
        <color rgb="FF434343"/>
        <rFont val="Arial"/>
        <family val="2"/>
      </rPr>
      <t>柄</t>
    </r>
  </si>
  <si>
    <t>受渡日</t>
  </si>
  <si>
    <t>配当単価(円)</t>
  </si>
  <si>
    <t>配当合計(円)</t>
  </si>
  <si>
    <t>税金合計(円)</t>
  </si>
  <si>
    <t>◆米国株(配当金)</t>
  </si>
  <si>
    <t>※楽天証券→ホーム→保有商品一覧→損益・税金履歴→下の配当金・分配金一覧</t>
  </si>
  <si>
    <t>※確定申告した場合の税金</t>
  </si>
  <si>
    <r>
      <rPr>
        <sz val="10"/>
        <color rgb="FF434343"/>
        <rFont val="Arial"/>
        <family val="2"/>
      </rPr>
      <t>銘</t>
    </r>
    <r>
      <rPr>
        <sz val="10"/>
        <color rgb="FF434343"/>
        <rFont val="Arial"/>
        <family val="2"/>
      </rPr>
      <t>柄</t>
    </r>
  </si>
  <si>
    <t>配当合計(＄)</t>
  </si>
  <si>
    <t>為替(売却時)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</si>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</sst>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0;\(#,##0.00\)"/>
    <numFmt numFmtId="177" formatCode="#,##0.0;\(#,##0.0\)"/>
    <numFmt numFmtId="178" formatCode="_([$¥-411]* #,##0_);_([$¥-411]* \(#,##0\);_([$¥-411]* &quot;-&quot;??_);_(@_)"/>
    <numFmt numFmtId="179" formatCode="0.0"/>
    <numFmt numFmtId="180" formatCode="0.0%"/>
    <numFmt numFmtId="181" formatCode="yy/m/d"/>
    <numFmt numFmtId="182" formatCode="yyyy/mm/dd"/>
    <numFmt numFmtId="183" formatCode="#,##0;\(#,##0\)"/>
  </numFmts>
  <fonts count="33">
    <font>
      <sz val="10"/>
      <color rgb="FF000000"/>
      <name val="Arial"/>
    </font>
    <font>
      <b/>
      <sz val="10"/>
      <color rgb="FFFF0000"/>
      <name val="Arial"/>
    </font>
    <font>
      <b/>
      <sz val="10"/>
      <color theme="1"/>
      <name val="Arial"/>
    </font>
    <font>
      <b/>
      <sz val="14"/>
      <color theme="1"/>
      <name val="Arial"/>
    </font>
    <font>
      <sz val="10"/>
      <name val="Arial"/>
    </font>
    <font>
      <b/>
      <sz val="18"/>
      <color rgb="FFFF0000"/>
      <name val="Arial"/>
    </font>
    <font>
      <sz val="10"/>
      <color theme="1"/>
      <name val="Arial"/>
    </font>
    <font>
      <sz val="10"/>
      <color rgb="FF434343"/>
      <name val="Arial"/>
    </font>
    <font>
      <sz val="10"/>
      <color rgb="FF434343"/>
      <name val="Arial"/>
    </font>
    <font>
      <sz val="10"/>
      <color rgb="FF0000FF"/>
      <name val="Arial"/>
    </font>
    <font>
      <sz val="10"/>
      <color theme="1"/>
      <name val="Arial"/>
    </font>
    <font>
      <b/>
      <sz val="10"/>
      <color rgb="FF434343"/>
      <name val="Arial"/>
    </font>
    <font>
      <b/>
      <sz val="10"/>
      <color rgb="FF0000FF"/>
      <name val="Arial"/>
    </font>
    <font>
      <b/>
      <sz val="10"/>
      <color rgb="FFFFFFFF"/>
      <name val="Arial"/>
    </font>
    <font>
      <sz val="11"/>
      <color theme="1"/>
      <name val="Arial"/>
    </font>
    <font>
      <sz val="10"/>
      <color rgb="FF0000FF"/>
      <name val="Arial"/>
    </font>
    <font>
      <b/>
      <sz val="10"/>
      <color rgb="FFF3F3F3"/>
      <name val="Arial"/>
    </font>
    <font>
      <sz val="14"/>
      <color rgb="FFFF0000"/>
      <name val="Arial"/>
    </font>
    <font>
      <sz val="14"/>
      <color theme="1"/>
      <name val="Arial"/>
    </font>
    <font>
      <b/>
      <sz val="12"/>
      <color theme="1"/>
      <name val="Arial"/>
    </font>
    <font>
      <b/>
      <sz val="10"/>
      <color rgb="FFFFFFFF"/>
      <name val="Arial"/>
    </font>
    <font>
      <sz val="10"/>
      <color rgb="FFFFFFFF"/>
      <name val="Arial"/>
    </font>
    <font>
      <sz val="11"/>
      <color rgb="FF000000"/>
      <name val="游ゴシック"/>
      <family val="3"/>
      <charset val="128"/>
    </font>
    <font>
      <sz val="10"/>
      <color rgb="FFFFFFFF"/>
      <name val="Arial"/>
    </font>
    <font>
      <sz val="10"/>
      <color rgb="FF0B8043"/>
      <name val="Arial"/>
    </font>
    <font>
      <sz val="11"/>
      <color rgb="FF0000FF"/>
      <name val="&quot;ＭＳ Ｐゴシック&quot;"/>
      <family val="3"/>
      <charset val="128"/>
    </font>
    <font>
      <b/>
      <sz val="10"/>
      <color rgb="FF0000FF"/>
      <name val="Arial"/>
      <family val="2"/>
    </font>
    <font>
      <sz val="10"/>
      <color rgb="FFC53929"/>
      <name val="Arial"/>
      <family val="2"/>
    </font>
    <font>
      <sz val="11"/>
      <color rgb="FF0000FF"/>
      <name val="Arial"/>
      <family val="2"/>
    </font>
    <font>
      <b/>
      <sz val="18"/>
      <color theme="1"/>
      <name val="Arial"/>
      <family val="2"/>
    </font>
    <font>
      <b/>
      <sz val="18"/>
      <color rgb="FFFF0000"/>
      <name val="Arial"/>
      <family val="2"/>
    </font>
    <font>
      <sz val="10"/>
      <color rgb="FF434343"/>
      <name val="Arial"/>
      <family val="2"/>
    </font>
    <font>
      <sz val="6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00FFFF"/>
        <bgColor rgb="FF00FFFF"/>
      </patternFill>
    </fill>
    <fill>
      <patternFill patternType="solid">
        <fgColor rgb="FFFF0000"/>
        <bgColor rgb="FFFF0000"/>
      </patternFill>
    </fill>
    <fill>
      <patternFill patternType="solid">
        <fgColor rgb="FF0000FF"/>
        <bgColor rgb="FF0000FF"/>
      </patternFill>
    </fill>
    <fill>
      <patternFill patternType="solid">
        <fgColor rgb="FFFAFBFC"/>
        <bgColor rgb="FFFAFBFC"/>
      </patternFill>
    </fill>
    <fill>
      <patternFill patternType="solid">
        <fgColor rgb="FFFFD966"/>
        <bgColor rgb="FFFFD966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4" xfId="0" applyFont="1" applyBorder="1" applyAlignment="1"/>
    <xf numFmtId="0" fontId="6" fillId="0" borderId="4" xfId="0" applyFont="1" applyBorder="1" applyAlignme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/>
    <xf numFmtId="0" fontId="2" fillId="0" borderId="4" xfId="0" applyFont="1" applyBorder="1"/>
    <xf numFmtId="0" fontId="6" fillId="0" borderId="4" xfId="0" applyFont="1" applyBorder="1"/>
    <xf numFmtId="0" fontId="7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9" fillId="3" borderId="5" xfId="0" applyFont="1" applyFill="1" applyBorder="1" applyAlignment="1"/>
    <xf numFmtId="0" fontId="6" fillId="0" borderId="5" xfId="0" applyFont="1" applyBorder="1" applyAlignment="1"/>
    <xf numFmtId="2" fontId="9" fillId="3" borderId="5" xfId="0" applyNumberFormat="1" applyFont="1" applyFill="1" applyBorder="1" applyAlignment="1"/>
    <xf numFmtId="176" fontId="10" fillId="0" borderId="5" xfId="0" applyNumberFormat="1" applyFont="1" applyBorder="1"/>
    <xf numFmtId="177" fontId="7" fillId="0" borderId="5" xfId="0" applyNumberFormat="1" applyFont="1" applyBorder="1"/>
    <xf numFmtId="178" fontId="7" fillId="0" borderId="5" xfId="0" applyNumberFormat="1" applyFont="1" applyBorder="1"/>
    <xf numFmtId="179" fontId="10" fillId="0" borderId="5" xfId="0" applyNumberFormat="1" applyFont="1" applyBorder="1"/>
    <xf numFmtId="178" fontId="11" fillId="0" borderId="5" xfId="0" applyNumberFormat="1" applyFont="1" applyBorder="1"/>
    <xf numFmtId="180" fontId="11" fillId="0" borderId="6" xfId="0" applyNumberFormat="1" applyFont="1" applyBorder="1"/>
    <xf numFmtId="0" fontId="10" fillId="4" borderId="6" xfId="0" applyFont="1" applyFill="1" applyBorder="1" applyAlignment="1"/>
    <xf numFmtId="0" fontId="6" fillId="4" borderId="7" xfId="0" applyFont="1" applyFill="1" applyBorder="1"/>
    <xf numFmtId="0" fontId="6" fillId="4" borderId="8" xfId="0" applyFont="1" applyFill="1" applyBorder="1"/>
    <xf numFmtId="177" fontId="12" fillId="5" borderId="8" xfId="0" applyNumberFormat="1" applyFont="1" applyFill="1" applyBorder="1"/>
    <xf numFmtId="177" fontId="12" fillId="5" borderId="5" xfId="0" applyNumberFormat="1" applyFont="1" applyFill="1" applyBorder="1"/>
    <xf numFmtId="178" fontId="12" fillId="5" borderId="5" xfId="0" applyNumberFormat="1" applyFont="1" applyFill="1" applyBorder="1"/>
    <xf numFmtId="179" fontId="12" fillId="5" borderId="5" xfId="0" applyNumberFormat="1" applyFont="1" applyFill="1" applyBorder="1"/>
    <xf numFmtId="178" fontId="13" fillId="6" borderId="5" xfId="0" applyNumberFormat="1" applyFont="1" applyFill="1" applyBorder="1"/>
    <xf numFmtId="180" fontId="11" fillId="5" borderId="6" xfId="0" applyNumberFormat="1" applyFont="1" applyFill="1" applyBorder="1"/>
    <xf numFmtId="0" fontId="14" fillId="0" borderId="5" xfId="0" applyFont="1" applyBorder="1" applyAlignment="1"/>
    <xf numFmtId="178" fontId="15" fillId="3" borderId="5" xfId="0" applyNumberFormat="1" applyFont="1" applyFill="1" applyBorder="1" applyAlignment="1"/>
    <xf numFmtId="180" fontId="11" fillId="0" borderId="5" xfId="0" applyNumberFormat="1" applyFont="1" applyBorder="1"/>
    <xf numFmtId="0" fontId="2" fillId="0" borderId="9" xfId="0" applyFont="1" applyBorder="1" applyAlignment="1"/>
    <xf numFmtId="0" fontId="6" fillId="0" borderId="9" xfId="0" applyFont="1" applyBorder="1"/>
    <xf numFmtId="0" fontId="2" fillId="0" borderId="10" xfId="0" applyFont="1" applyBorder="1" applyAlignment="1"/>
    <xf numFmtId="0" fontId="6" fillId="0" borderId="10" xfId="0" applyFont="1" applyBorder="1"/>
    <xf numFmtId="178" fontId="12" fillId="5" borderId="8" xfId="0" applyNumberFormat="1" applyFont="1" applyFill="1" applyBorder="1"/>
    <xf numFmtId="0" fontId="12" fillId="5" borderId="8" xfId="0" applyFont="1" applyFill="1" applyBorder="1"/>
    <xf numFmtId="178" fontId="16" fillId="6" borderId="5" xfId="0" applyNumberFormat="1" applyFont="1" applyFill="1" applyBorder="1"/>
    <xf numFmtId="180" fontId="11" fillId="5" borderId="5" xfId="0" applyNumberFormat="1" applyFont="1" applyFill="1" applyBorder="1"/>
    <xf numFmtId="0" fontId="17" fillId="0" borderId="0" xfId="0" applyFont="1" applyAlignment="1"/>
    <xf numFmtId="0" fontId="19" fillId="0" borderId="0" xfId="0" applyFont="1" applyAlignment="1"/>
    <xf numFmtId="0" fontId="13" fillId="7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78" fontId="20" fillId="6" borderId="5" xfId="0" applyNumberFormat="1" applyFont="1" applyFill="1" applyBorder="1"/>
    <xf numFmtId="181" fontId="6" fillId="0" borderId="0" xfId="0" applyNumberFormat="1" applyFont="1" applyAlignment="1"/>
    <xf numFmtId="179" fontId="6" fillId="0" borderId="0" xfId="0" applyNumberFormat="1" applyFont="1"/>
    <xf numFmtId="178" fontId="21" fillId="0" borderId="0" xfId="0" applyNumberFormat="1" applyFont="1"/>
    <xf numFmtId="0" fontId="22" fillId="0" borderId="0" xfId="0" applyFont="1" applyAlignment="1"/>
    <xf numFmtId="0" fontId="7" fillId="8" borderId="0" xfId="0" applyFont="1" applyFill="1" applyAlignment="1">
      <alignment horizontal="center"/>
    </xf>
    <xf numFmtId="0" fontId="8" fillId="8" borderId="0" xfId="0" applyFont="1" applyFill="1" applyAlignment="1">
      <alignment horizontal="center"/>
    </xf>
    <xf numFmtId="0" fontId="23" fillId="7" borderId="1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9" borderId="5" xfId="0" applyFont="1" applyFill="1" applyBorder="1" applyAlignment="1">
      <alignment horizontal="center"/>
    </xf>
    <xf numFmtId="178" fontId="12" fillId="5" borderId="5" xfId="0" applyNumberFormat="1" applyFont="1" applyFill="1" applyBorder="1" applyAlignment="1"/>
    <xf numFmtId="14" fontId="9" fillId="3" borderId="5" xfId="0" applyNumberFormat="1" applyFont="1" applyFill="1" applyBorder="1" applyAlignment="1"/>
    <xf numFmtId="177" fontId="8" fillId="0" borderId="5" xfId="0" applyNumberFormat="1" applyFont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178" fontId="24" fillId="8" borderId="5" xfId="0" applyNumberFormat="1" applyFont="1" applyFill="1" applyBorder="1" applyAlignment="1">
      <alignment horizontal="right"/>
    </xf>
    <xf numFmtId="14" fontId="25" fillId="3" borderId="5" xfId="0" applyNumberFormat="1" applyFont="1" applyFill="1" applyBorder="1" applyAlignment="1"/>
    <xf numFmtId="0" fontId="9" fillId="3" borderId="5" xfId="0" applyFont="1" applyFill="1" applyBorder="1"/>
    <xf numFmtId="0" fontId="6" fillId="0" borderId="6" xfId="0" applyFont="1" applyBorder="1" applyAlignment="1"/>
    <xf numFmtId="0" fontId="6" fillId="0" borderId="7" xfId="0" applyFont="1" applyBorder="1"/>
    <xf numFmtId="0" fontId="6" fillId="0" borderId="8" xfId="0" applyFont="1" applyBorder="1"/>
    <xf numFmtId="177" fontId="9" fillId="4" borderId="5" xfId="0" applyNumberFormat="1" applyFont="1" applyFill="1" applyBorder="1"/>
    <xf numFmtId="177" fontId="9" fillId="10" borderId="5" xfId="0" applyNumberFormat="1" applyFont="1" applyFill="1" applyBorder="1" applyAlignment="1">
      <alignment horizontal="right"/>
    </xf>
    <xf numFmtId="0" fontId="6" fillId="10" borderId="5" xfId="0" applyFont="1" applyFill="1" applyBorder="1" applyAlignment="1"/>
    <xf numFmtId="178" fontId="26" fillId="5" borderId="5" xfId="0" applyNumberFormat="1" applyFont="1" applyFill="1" applyBorder="1" applyAlignment="1">
      <alignment horizontal="right"/>
    </xf>
    <xf numFmtId="182" fontId="25" fillId="3" borderId="5" xfId="0" applyNumberFormat="1" applyFont="1" applyFill="1" applyBorder="1" applyAlignment="1"/>
    <xf numFmtId="183" fontId="7" fillId="0" borderId="5" xfId="0" applyNumberFormat="1" applyFont="1" applyBorder="1"/>
    <xf numFmtId="178" fontId="7" fillId="8" borderId="5" xfId="0" applyNumberFormat="1" applyFont="1" applyFill="1" applyBorder="1" applyAlignment="1"/>
    <xf numFmtId="178" fontId="27" fillId="8" borderId="5" xfId="0" applyNumberFormat="1" applyFont="1" applyFill="1" applyBorder="1" applyAlignment="1">
      <alignment horizontal="right"/>
    </xf>
    <xf numFmtId="0" fontId="6" fillId="0" borderId="0" xfId="0" applyFont="1" applyAlignment="1"/>
    <xf numFmtId="0" fontId="6" fillId="0" borderId="12" xfId="0" applyFont="1" applyBorder="1" applyAlignment="1"/>
    <xf numFmtId="0" fontId="9" fillId="3" borderId="5" xfId="0" applyFont="1" applyFill="1" applyBorder="1" applyAlignment="1">
      <alignment horizontal="right"/>
    </xf>
    <xf numFmtId="14" fontId="28" fillId="3" borderId="5" xfId="0" applyNumberFormat="1" applyFont="1" applyFill="1" applyBorder="1" applyAlignment="1">
      <alignment horizontal="right"/>
    </xf>
    <xf numFmtId="183" fontId="8" fillId="0" borderId="5" xfId="0" applyNumberFormat="1" applyFont="1" applyBorder="1" applyAlignment="1">
      <alignment horizontal="right"/>
    </xf>
    <xf numFmtId="178" fontId="9" fillId="3" borderId="5" xfId="0" applyNumberFormat="1" applyFont="1" applyFill="1" applyBorder="1" applyAlignment="1">
      <alignment horizontal="right"/>
    </xf>
    <xf numFmtId="178" fontId="8" fillId="8" borderId="5" xfId="0" applyNumberFormat="1" applyFont="1" applyFill="1" applyBorder="1" applyAlignment="1">
      <alignment horizontal="right"/>
    </xf>
    <xf numFmtId="178" fontId="15" fillId="3" borderId="5" xfId="0" applyNumberFormat="1" applyFont="1" applyFill="1" applyBorder="1"/>
    <xf numFmtId="0" fontId="9" fillId="0" borderId="7" xfId="0" applyFont="1" applyBorder="1"/>
    <xf numFmtId="178" fontId="9" fillId="4" borderId="5" xfId="0" applyNumberFormat="1" applyFont="1" applyFill="1" applyBorder="1"/>
    <xf numFmtId="10" fontId="6" fillId="0" borderId="0" xfId="0" applyNumberFormat="1" applyFont="1" applyAlignment="1"/>
    <xf numFmtId="178" fontId="26" fillId="5" borderId="5" xfId="0" applyNumberFormat="1" applyFont="1" applyFill="1" applyBorder="1"/>
    <xf numFmtId="4" fontId="7" fillId="0" borderId="5" xfId="0" applyNumberFormat="1" applyFont="1" applyBorder="1"/>
    <xf numFmtId="177" fontId="7" fillId="3" borderId="5" xfId="0" applyNumberFormat="1" applyFont="1" applyFill="1" applyBorder="1" applyAlignment="1"/>
    <xf numFmtId="4" fontId="7" fillId="8" borderId="5" xfId="0" applyNumberFormat="1" applyFont="1" applyFill="1" applyBorder="1" applyAlignment="1"/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0" borderId="0" xfId="0" applyFont="1" applyAlignment="1">
      <alignment horizontal="center"/>
    </xf>
    <xf numFmtId="0" fontId="0" fillId="0" borderId="0" xfId="0" applyFont="1" applyAlignment="1"/>
    <xf numFmtId="0" fontId="18" fillId="0" borderId="0" xfId="0" applyFont="1" applyAlignment="1"/>
  </cellXfs>
  <cellStyles count="1">
    <cellStyle name="標準" xfId="0" builtinId="0"/>
  </cellStyles>
  <dxfs count="6">
    <dxf>
      <font>
        <color rgb="FFFF0000"/>
      </font>
      <fill>
        <patternFill patternType="none"/>
      </fill>
    </dxf>
    <dxf>
      <font>
        <color rgb="FF57BB8A"/>
      </font>
      <fill>
        <patternFill patternType="none"/>
      </fill>
    </dxf>
    <dxf>
      <font>
        <color rgb="FF0000FF"/>
      </font>
      <fill>
        <patternFill patternType="solid">
          <fgColor rgb="FFFAFBFC"/>
          <bgColor rgb="FFFAFBFC"/>
        </patternFill>
      </fill>
    </dxf>
    <dxf>
      <font>
        <color theme="5"/>
      </font>
      <fill>
        <patternFill patternType="solid">
          <fgColor rgb="FFFAFBFC"/>
          <bgColor rgb="FFFAFBFC"/>
        </patternFill>
      </fill>
    </dxf>
    <dxf>
      <font>
        <color rgb="FF0000FF"/>
      </font>
      <fill>
        <patternFill patternType="solid">
          <fgColor theme="0"/>
          <bgColor theme="0"/>
        </patternFill>
      </fill>
    </dxf>
    <dxf>
      <font>
        <color theme="5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757575"/>
                </a:solidFill>
                <a:latin typeface="+mn-lt"/>
              </a:defRPr>
            </a:pPr>
            <a:r>
              <a:rPr lang="ja-JP" altLang="en-US" b="1">
                <a:solidFill>
                  <a:srgbClr val="757575"/>
                </a:solidFill>
                <a:latin typeface="+mn-lt"/>
              </a:rPr>
              <a:t>日本株　損益</a:t>
            </a:r>
            <a:r>
              <a:rPr lang="en-US" altLang="ja-JP" b="1">
                <a:solidFill>
                  <a:srgbClr val="757575"/>
                </a:solidFill>
                <a:latin typeface="+mn-lt"/>
              </a:rPr>
              <a:t>(</a:t>
            </a:r>
            <a:r>
              <a:rPr lang="ja-JP" altLang="en-US" b="1">
                <a:solidFill>
                  <a:srgbClr val="757575"/>
                </a:solidFill>
                <a:latin typeface="+mn-lt"/>
              </a:rPr>
              <a:t>円</a:t>
            </a:r>
            <a:r>
              <a:rPr lang="en-US" altLang="ja-JP" b="1">
                <a:solidFill>
                  <a:srgbClr val="757575"/>
                </a:solidFill>
                <a:latin typeface="+mn-lt"/>
              </a:rPr>
              <a:t>)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1"/>
        <c:ser>
          <c:idx val="0"/>
          <c:order val="0"/>
          <c:tx>
            <c:strRef>
              <c:f>株価!$I$22</c:f>
              <c:strCache>
                <c:ptCount val="1"/>
                <c:pt idx="0">
                  <c:v> 損益(円)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numFmt formatCode="[$¥-411]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株価!$C$23:$C$25</c:f>
              <c:strCache>
                <c:ptCount val="3"/>
                <c:pt idx="0">
                  <c:v>川崎汽船</c:v>
                </c:pt>
                <c:pt idx="1">
                  <c:v>Loading...</c:v>
                </c:pt>
                <c:pt idx="2">
                  <c:v>ＥＮＥＯＳ</c:v>
                </c:pt>
              </c:strCache>
            </c:strRef>
          </c:cat>
          <c:val>
            <c:numRef>
              <c:f>株価!$I$23:$I$25</c:f>
              <c:numCache>
                <c:formatCode>_([$¥-411]* #,##0_);_([$¥-411]* \(#,##0\);_([$¥-411]* "-"??_);_(@_)</c:formatCode>
                <c:ptCount val="3"/>
                <c:pt idx="0">
                  <c:v>31400</c:v>
                </c:pt>
                <c:pt idx="1">
                  <c:v>0</c:v>
                </c:pt>
                <c:pt idx="2">
                  <c:v>23026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64A1-411E-B7E3-5B93FA587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1113578"/>
        <c:axId val="534988855"/>
      </c:barChart>
      <c:catAx>
        <c:axId val="2021113578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ja-JP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+mn-lt"/>
              </a:defRPr>
            </a:pPr>
            <a:endParaRPr lang="ja-JP"/>
          </a:p>
        </c:txPr>
        <c:crossAx val="534988855"/>
        <c:crosses val="autoZero"/>
        <c:auto val="1"/>
        <c:lblAlgn val="ctr"/>
        <c:lblOffset val="100"/>
        <c:noMultiLvlLbl val="1"/>
      </c:catAx>
      <c:valAx>
        <c:axId val="534988855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ja-JP" altLang="en-US"/>
              </a:p>
            </c:rich>
          </c:tx>
          <c:overlay val="0"/>
        </c:title>
        <c:numFmt formatCode="[$¥-411]#,##0" sourceLinked="0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ja-JP"/>
          </a:p>
        </c:txPr>
        <c:crossAx val="2021113578"/>
        <c:crosses val="max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ja-JP"/>
        </a:p>
      </c:txPr>
    </c:legend>
    <c:plotVisOnly val="1"/>
    <c:dispBlanksAs val="zero"/>
    <c:showDLblsOverMax val="1"/>
  </c:chart>
  <c:spPr>
    <a:solidFill>
      <a:schemeClr val="lt1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757575"/>
                </a:solidFill>
                <a:latin typeface="+mn-lt"/>
              </a:defRPr>
            </a:pPr>
            <a:r>
              <a:rPr lang="ja-JP" altLang="en-US" b="1">
                <a:solidFill>
                  <a:srgbClr val="757575"/>
                </a:solidFill>
                <a:latin typeface="+mn-lt"/>
              </a:rPr>
              <a:t>日本株ポートフォリオ　評価額</a:t>
            </a:r>
            <a:r>
              <a:rPr lang="en-US" altLang="ja-JP" b="1">
                <a:solidFill>
                  <a:srgbClr val="757575"/>
                </a:solidFill>
                <a:latin typeface="+mn-lt"/>
              </a:rPr>
              <a:t>(</a:t>
            </a:r>
            <a:r>
              <a:rPr lang="ja-JP" altLang="en-US" b="1">
                <a:solidFill>
                  <a:srgbClr val="757575"/>
                </a:solidFill>
                <a:latin typeface="+mn-lt"/>
              </a:rPr>
              <a:t>円</a:t>
            </a:r>
            <a:r>
              <a:rPr lang="en-US" altLang="ja-JP" b="1">
                <a:solidFill>
                  <a:srgbClr val="757575"/>
                </a:solidFill>
                <a:latin typeface="+mn-lt"/>
              </a:rPr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株価!$H$22</c:f>
              <c:strCache>
                <c:ptCount val="1"/>
                <c:pt idx="0">
                  <c:v>評価額(円)</c:v>
                </c:pt>
              </c:strCache>
            </c:strRef>
          </c:tx>
          <c:dPt>
            <c:idx val="0"/>
            <c:bubble3D val="0"/>
            <c:spPr>
              <a:solidFill>
                <a:srgbClr val="4285F4"/>
              </a:solidFill>
            </c:spPr>
            <c:extLst>
              <c:ext xmlns:c16="http://schemas.microsoft.com/office/drawing/2014/chart" uri="{C3380CC4-5D6E-409C-BE32-E72D297353CC}">
                <c16:uniqueId val="{00000001-6886-4F80-9E1B-E9BF67D3FC8D}"/>
              </c:ext>
            </c:extLst>
          </c:dPt>
          <c:dPt>
            <c:idx val="1"/>
            <c:bubble3D val="0"/>
            <c:spPr>
              <a:solidFill>
                <a:srgbClr val="EA4335"/>
              </a:solidFill>
            </c:spPr>
            <c:extLst>
              <c:ext xmlns:c16="http://schemas.microsoft.com/office/drawing/2014/chart" uri="{C3380CC4-5D6E-409C-BE32-E72D297353CC}">
                <c16:uniqueId val="{00000003-6886-4F80-9E1B-E9BF67D3FC8D}"/>
              </c:ext>
            </c:extLst>
          </c:dPt>
          <c:dPt>
            <c:idx val="2"/>
            <c:bubble3D val="0"/>
            <c:spPr>
              <a:solidFill>
                <a:srgbClr val="FBBC04"/>
              </a:solidFill>
            </c:spPr>
            <c:extLst>
              <c:ext xmlns:c16="http://schemas.microsoft.com/office/drawing/2014/chart" uri="{C3380CC4-5D6E-409C-BE32-E72D297353CC}">
                <c16:uniqueId val="{00000005-6886-4F80-9E1B-E9BF67D3FC8D}"/>
              </c:ext>
            </c:extLst>
          </c:dPt>
          <c:cat>
            <c:strRef>
              <c:f>株価!$C$23:$C$25</c:f>
              <c:strCache>
                <c:ptCount val="3"/>
                <c:pt idx="0">
                  <c:v>川崎汽船</c:v>
                </c:pt>
                <c:pt idx="1">
                  <c:v>Loading...</c:v>
                </c:pt>
                <c:pt idx="2">
                  <c:v>ＥＮＥＯＳ</c:v>
                </c:pt>
              </c:strCache>
            </c:strRef>
          </c:cat>
          <c:val>
            <c:numRef>
              <c:f>株価!$H$23:$H$25</c:f>
              <c:numCache>
                <c:formatCode>_([$¥-411]* #,##0_);_([$¥-411]* \(#,##0\);_([$¥-411]* "-"??_);_(@_)</c:formatCode>
                <c:ptCount val="3"/>
                <c:pt idx="0">
                  <c:v>1418000</c:v>
                </c:pt>
                <c:pt idx="1">
                  <c:v>0</c:v>
                </c:pt>
                <c:pt idx="2">
                  <c:v>45150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886-4F80-9E1B-E9BF67D3F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ja-JP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757575"/>
                </a:solidFill>
                <a:latin typeface="+mn-lt"/>
              </a:defRPr>
            </a:pPr>
            <a:r>
              <a:rPr b="1">
                <a:solidFill>
                  <a:srgbClr val="757575"/>
                </a:solidFill>
                <a:latin typeface="+mn-lt"/>
              </a:rPr>
              <a:t>米国株　実績収支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invertIfNegative val="1"/>
          <c:val>
            <c:numRef>
              <c:f>実績収支!$D$6:$D$19</c:f>
            </c:numRef>
          </c:val>
          <c:extLst>
            <c:ext xmlns:c16="http://schemas.microsoft.com/office/drawing/2014/chart" uri="{C3380CC4-5D6E-409C-BE32-E72D297353CC}">
              <c16:uniqueId val="{00000000-2D78-40FE-B753-60786AB139CF}"/>
            </c:ext>
          </c:extLst>
        </c:ser>
        <c:ser>
          <c:idx val="1"/>
          <c:order val="1"/>
          <c:invertIfNegative val="1"/>
          <c:val>
            <c:numRef>
              <c:f>実績収支!$N$6:$N$19</c:f>
            </c:numRef>
          </c:val>
          <c:extLst>
            <c:ext xmlns:c16="http://schemas.microsoft.com/office/drawing/2014/chart" uri="{C3380CC4-5D6E-409C-BE32-E72D297353CC}">
              <c16:uniqueId val="{00000001-2D78-40FE-B753-60786AB13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1601399"/>
        <c:axId val="88430347"/>
      </c:barChart>
      <c:catAx>
        <c:axId val="2121601399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+mn-lt"/>
              </a:defRPr>
            </a:pPr>
            <a:endParaRPr lang="ja-JP"/>
          </a:p>
        </c:txPr>
        <c:crossAx val="88430347"/>
        <c:crosses val="autoZero"/>
        <c:auto val="1"/>
        <c:lblAlgn val="ctr"/>
        <c:lblOffset val="100"/>
        <c:noMultiLvlLbl val="1"/>
      </c:catAx>
      <c:valAx>
        <c:axId val="88430347"/>
        <c:scaling>
          <c:orientation val="minMax"/>
        </c:scaling>
        <c:delete val="0"/>
        <c:axPos val="b"/>
        <c:majorTickMark val="cross"/>
        <c:minorTickMark val="cross"/>
        <c:tickLblPos val="nextTo"/>
        <c:spPr>
          <a:ln>
            <a:noFill/>
          </a:ln>
        </c:spPr>
        <c:crossAx val="2121601399"/>
        <c:crosses val="max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ja-JP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757575"/>
                </a:solidFill>
                <a:latin typeface="+mn-lt"/>
              </a:defRPr>
            </a:pPr>
            <a:r>
              <a:rPr b="1">
                <a:solidFill>
                  <a:srgbClr val="757575"/>
                </a:solidFill>
                <a:latin typeface="+mn-lt"/>
              </a:rPr>
              <a:t>日本株　実績収支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実績収支!$L$24</c:f>
              <c:strCache>
                <c:ptCount val="1"/>
                <c:pt idx="0">
                  <c:v>税金考慮損益(円)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numFmt formatCode="[$¥-411]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実績収支!$E$25:$E$35</c:f>
              <c:strCache>
                <c:ptCount val="1"/>
                <c:pt idx="0">
                  <c:v>窪田製薬ＨＤ</c:v>
                </c:pt>
              </c:strCache>
            </c:strRef>
          </c:cat>
          <c:val>
            <c:numRef>
              <c:f>実績収支!$L$25:$L$35</c:f>
              <c:numCache>
                <c:formatCode>_([$¥-411]* #,##0_);_([$¥-411]* \(#,##0\);_([$¥-411]* "-"??_);_(@_)</c:formatCode>
                <c:ptCount val="11"/>
                <c:pt idx="0">
                  <c:v>4708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1FD5-4288-AE2F-A100BDBE0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162525"/>
        <c:axId val="1018691263"/>
      </c:barChart>
      <c:catAx>
        <c:axId val="210162525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+mn-lt"/>
              </a:defRPr>
            </a:pPr>
            <a:endParaRPr lang="ja-JP"/>
          </a:p>
        </c:txPr>
        <c:crossAx val="1018691263"/>
        <c:crosses val="autoZero"/>
        <c:auto val="1"/>
        <c:lblAlgn val="ctr"/>
        <c:lblOffset val="100"/>
        <c:noMultiLvlLbl val="1"/>
      </c:catAx>
      <c:valAx>
        <c:axId val="1018691263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[$¥-411]#,##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ja-JP"/>
          </a:p>
        </c:txPr>
        <c:crossAx val="210162525"/>
        <c:crosses val="max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ja-JP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361950</xdr:colOff>
      <xdr:row>27</xdr:row>
      <xdr:rowOff>19050</xdr:rowOff>
    </xdr:from>
    <xdr:ext cx="4791075" cy="2400300"/>
    <xdr:graphicFrame macro="">
      <xdr:nvGraphicFramePr>
        <xdr:cNvPr id="2" name="Chart 1" title="グラフ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180975</xdr:colOff>
      <xdr:row>27</xdr:row>
      <xdr:rowOff>19050</xdr:rowOff>
    </xdr:from>
    <xdr:ext cx="4667250" cy="2886075"/>
    <xdr:graphicFrame macro="">
      <xdr:nvGraphicFramePr>
        <xdr:cNvPr id="3" name="Chart 2" title="グラフ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200025</xdr:colOff>
      <xdr:row>1</xdr:row>
      <xdr:rowOff>123825</xdr:rowOff>
    </xdr:from>
    <xdr:ext cx="7334250" cy="4314825"/>
    <xdr:graphicFrame macro="">
      <xdr:nvGraphicFramePr>
        <xdr:cNvPr id="3" name="Chart 3" title="グラフ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14</xdr:col>
      <xdr:colOff>200025</xdr:colOff>
      <xdr:row>23</xdr:row>
      <xdr:rowOff>0</xdr:rowOff>
    </xdr:from>
    <xdr:ext cx="7334250" cy="3371850"/>
    <xdr:graphicFrame macro="">
      <xdr:nvGraphicFramePr>
        <xdr:cNvPr id="4" name="Chart 4" title="グラフ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outlinePr summaryBelow="0" summaryRight="0"/>
  </sheetPr>
  <dimension ref="B1:O26"/>
  <sheetViews>
    <sheetView tabSelected="1" workbookViewId="0"/>
  </sheetViews>
  <sheetFormatPr defaultColWidth="14.44140625" defaultRowHeight="15.75" customHeight="1"/>
  <cols>
    <col min="1" max="1" width="3" customWidth="1"/>
    <col min="2" max="2" width="14" customWidth="1"/>
    <col min="3" max="3" width="31.5546875" customWidth="1"/>
    <col min="4" max="4" width="7.88671875" customWidth="1"/>
    <col min="5" max="5" width="14.44140625" customWidth="1"/>
    <col min="6" max="6" width="12.5546875" customWidth="1"/>
    <col min="7" max="7" width="12.88671875" customWidth="1"/>
    <col min="8" max="8" width="12.5546875" customWidth="1"/>
    <col min="9" max="9" width="14.6640625" customWidth="1"/>
    <col min="10" max="10" width="11.109375" customWidth="1"/>
    <col min="11" max="11" width="13.5546875" customWidth="1"/>
    <col min="12" max="12" width="11.33203125" customWidth="1"/>
    <col min="13" max="13" width="6.44140625" customWidth="1"/>
  </cols>
  <sheetData>
    <row r="1" spans="2:15" ht="17.25" customHeight="1">
      <c r="B1" s="1" t="s">
        <v>0</v>
      </c>
    </row>
    <row r="2" spans="2:15" ht="13.2">
      <c r="B2" s="2" t="s">
        <v>1</v>
      </c>
    </row>
    <row r="3" spans="2:15" ht="39" customHeight="1">
      <c r="B3" s="90" t="s">
        <v>2</v>
      </c>
      <c r="C3" s="91"/>
      <c r="D3" s="91"/>
      <c r="E3" s="91"/>
      <c r="F3" s="91"/>
      <c r="G3" s="91"/>
      <c r="H3" s="91"/>
      <c r="I3" s="91"/>
      <c r="J3" s="92"/>
      <c r="M3" s="93" t="s">
        <v>3</v>
      </c>
      <c r="N3" s="94"/>
    </row>
    <row r="4" spans="2:15" ht="13.2">
      <c r="B4" s="2"/>
      <c r="M4" s="3" t="s">
        <v>4</v>
      </c>
      <c r="N4" s="4">
        <v>525676</v>
      </c>
    </row>
    <row r="5" spans="2:15" ht="13.2">
      <c r="B5" s="5" t="s">
        <v>5</v>
      </c>
      <c r="J5" s="6"/>
      <c r="M5" s="3" t="s">
        <v>6</v>
      </c>
      <c r="N5" s="4"/>
    </row>
    <row r="6" spans="2:15" ht="13.2" hidden="1">
      <c r="B6" s="5" t="s">
        <v>7</v>
      </c>
      <c r="I6" s="5" t="s">
        <v>8</v>
      </c>
      <c r="J6" s="7">
        <f ca="1">IFERROR(__xludf.DUMMYFUNCTION("GoogleFinance(""currency:USDJPY"",""average"")"),115.044)</f>
        <v>115.044</v>
      </c>
      <c r="K6" s="5" t="s">
        <v>9</v>
      </c>
      <c r="M6" s="8"/>
      <c r="N6" s="9"/>
    </row>
    <row r="7" spans="2:15" ht="13.2" hidden="1">
      <c r="B7" s="10" t="s">
        <v>10</v>
      </c>
      <c r="C7" s="10" t="s">
        <v>11</v>
      </c>
      <c r="D7" s="10" t="s">
        <v>12</v>
      </c>
      <c r="E7" s="10" t="s">
        <v>13</v>
      </c>
      <c r="F7" s="10" t="s">
        <v>14</v>
      </c>
      <c r="G7" s="11" t="s">
        <v>15</v>
      </c>
      <c r="H7" s="12" t="s">
        <v>16</v>
      </c>
      <c r="I7" s="12" t="s">
        <v>17</v>
      </c>
      <c r="J7" s="10" t="s">
        <v>18</v>
      </c>
      <c r="K7" s="10" t="s">
        <v>19</v>
      </c>
      <c r="L7" s="13" t="s">
        <v>20</v>
      </c>
      <c r="M7" s="8"/>
      <c r="N7" s="9"/>
    </row>
    <row r="8" spans="2:15" ht="13.2" hidden="1">
      <c r="B8" s="14" t="s">
        <v>21</v>
      </c>
      <c r="C8" s="15" t="str">
        <f ca="1">IFERROR(__xludf.DUMMYFUNCTION("IFERROR(GoogleFinance(B8,""name""))"),"Apple Inc")</f>
        <v>Apple Inc</v>
      </c>
      <c r="D8" s="14">
        <v>30</v>
      </c>
      <c r="E8" s="16">
        <v>137.42599999999999</v>
      </c>
      <c r="F8" s="17">
        <f ca="1">IFERROR(__xludf.DUMMYFUNCTION("IFERROR(GoogleFinance(B8,""price""))"),164.32)</f>
        <v>164.32</v>
      </c>
      <c r="G8" s="18">
        <f t="shared" ref="G8:G18" si="0">D8*E8</f>
        <v>4122.78</v>
      </c>
      <c r="H8" s="18">
        <v>4929.6000000000004</v>
      </c>
      <c r="I8" s="19">
        <f t="shared" ref="I8:I18" ca="1" si="1">H8*$J$6</f>
        <v>567120.90240000002</v>
      </c>
      <c r="J8" s="20">
        <f t="shared" ref="J8:J18" si="2">H8-G8</f>
        <v>806.82000000000062</v>
      </c>
      <c r="K8" s="21">
        <f t="shared" ref="K8:K18" ca="1" si="3">J8*$J$6</f>
        <v>92819.800080000074</v>
      </c>
      <c r="L8" s="22">
        <v>0.19569804839999999</v>
      </c>
      <c r="M8" s="8"/>
      <c r="N8" s="9"/>
      <c r="O8" s="5" t="s">
        <v>22</v>
      </c>
    </row>
    <row r="9" spans="2:15" ht="13.2" hidden="1">
      <c r="B9" s="14"/>
      <c r="C9" s="15" t="str">
        <f ca="1">IFERROR(__xludf.DUMMYFUNCTION("IFERROR(GoogleFinance(B9,""name""))"),"")</f>
        <v/>
      </c>
      <c r="D9" s="14"/>
      <c r="E9" s="16"/>
      <c r="F9" s="17" t="str">
        <f ca="1">IFERROR(__xludf.DUMMYFUNCTION("IFERROR(GoogleFinance(B9,""price""))"),"")</f>
        <v/>
      </c>
      <c r="G9" s="18">
        <f t="shared" si="0"/>
        <v>0</v>
      </c>
      <c r="H9" s="18">
        <v>0</v>
      </c>
      <c r="I9" s="19">
        <f t="shared" ca="1" si="1"/>
        <v>0</v>
      </c>
      <c r="J9" s="20">
        <f t="shared" si="2"/>
        <v>0</v>
      </c>
      <c r="K9" s="21">
        <f t="shared" ca="1" si="3"/>
        <v>0</v>
      </c>
      <c r="L9" s="22" t="s">
        <v>73</v>
      </c>
      <c r="M9" s="8"/>
      <c r="N9" s="9"/>
    </row>
    <row r="10" spans="2:15" ht="13.2" hidden="1">
      <c r="B10" s="14"/>
      <c r="C10" s="15" t="str">
        <f ca="1">IFERROR(__xludf.DUMMYFUNCTION("IFERROR(GoogleFinance(B10,""name""))"),"")</f>
        <v/>
      </c>
      <c r="D10" s="14"/>
      <c r="E10" s="16"/>
      <c r="F10" s="17" t="str">
        <f ca="1">IFERROR(__xludf.DUMMYFUNCTION("IFERROR(GoogleFinance(B10,""price""))"),"")</f>
        <v/>
      </c>
      <c r="G10" s="18">
        <f t="shared" si="0"/>
        <v>0</v>
      </c>
      <c r="H10" s="18">
        <v>0</v>
      </c>
      <c r="I10" s="19">
        <f t="shared" ca="1" si="1"/>
        <v>0</v>
      </c>
      <c r="J10" s="20">
        <f t="shared" si="2"/>
        <v>0</v>
      </c>
      <c r="K10" s="21">
        <f t="shared" ca="1" si="3"/>
        <v>0</v>
      </c>
      <c r="L10" s="22" t="s">
        <v>73</v>
      </c>
      <c r="M10" s="8"/>
      <c r="N10" s="9"/>
      <c r="O10" s="5" t="s">
        <v>23</v>
      </c>
    </row>
    <row r="11" spans="2:15" ht="13.2" hidden="1">
      <c r="B11" s="14"/>
      <c r="C11" s="15" t="str">
        <f ca="1">IFERROR(__xludf.DUMMYFUNCTION("IFERROR(GoogleFinance(B11,""name""))"),"")</f>
        <v/>
      </c>
      <c r="D11" s="14"/>
      <c r="E11" s="16"/>
      <c r="F11" s="17" t="str">
        <f ca="1">IFERROR(__xludf.DUMMYFUNCTION("IFERROR(GoogleFinance(B11,""price""))"),"")</f>
        <v/>
      </c>
      <c r="G11" s="18">
        <f t="shared" si="0"/>
        <v>0</v>
      </c>
      <c r="H11" s="18">
        <v>0</v>
      </c>
      <c r="I11" s="19">
        <f t="shared" ca="1" si="1"/>
        <v>0</v>
      </c>
      <c r="J11" s="20">
        <f t="shared" si="2"/>
        <v>0</v>
      </c>
      <c r="K11" s="21">
        <f t="shared" ca="1" si="3"/>
        <v>0</v>
      </c>
      <c r="L11" s="22" t="s">
        <v>73</v>
      </c>
      <c r="M11" s="8"/>
      <c r="N11" s="9"/>
    </row>
    <row r="12" spans="2:15" ht="13.2" hidden="1">
      <c r="B12" s="14"/>
      <c r="C12" s="15" t="str">
        <f ca="1">IFERROR(__xludf.DUMMYFUNCTION("IFERROR(GoogleFinance(B12,""name""))"),"")</f>
        <v/>
      </c>
      <c r="D12" s="14"/>
      <c r="E12" s="16"/>
      <c r="F12" s="17" t="str">
        <f ca="1">IFERROR(__xludf.DUMMYFUNCTION("IFERROR(GoogleFinance(B12,""price""))"),"")</f>
        <v/>
      </c>
      <c r="G12" s="18">
        <f t="shared" si="0"/>
        <v>0</v>
      </c>
      <c r="H12" s="18">
        <v>0</v>
      </c>
      <c r="I12" s="19">
        <f t="shared" ca="1" si="1"/>
        <v>0</v>
      </c>
      <c r="J12" s="20">
        <f t="shared" si="2"/>
        <v>0</v>
      </c>
      <c r="K12" s="21">
        <f t="shared" ca="1" si="3"/>
        <v>0</v>
      </c>
      <c r="L12" s="22" t="s">
        <v>73</v>
      </c>
      <c r="M12" s="8"/>
      <c r="N12" s="9"/>
      <c r="O12" s="5" t="s">
        <v>24</v>
      </c>
    </row>
    <row r="13" spans="2:15" ht="13.2" hidden="1">
      <c r="B13" s="14"/>
      <c r="C13" s="15" t="str">
        <f ca="1">IFERROR(__xludf.DUMMYFUNCTION("IFERROR(GoogleFinance(B13,""name""))"),"")</f>
        <v/>
      </c>
      <c r="D13" s="14"/>
      <c r="E13" s="16"/>
      <c r="F13" s="17" t="str">
        <f ca="1">IFERROR(__xludf.DUMMYFUNCTION("IFERROR(GoogleFinance(B13,""price""))"),"")</f>
        <v/>
      </c>
      <c r="G13" s="18">
        <f t="shared" si="0"/>
        <v>0</v>
      </c>
      <c r="H13" s="18">
        <v>0</v>
      </c>
      <c r="I13" s="19">
        <f t="shared" ca="1" si="1"/>
        <v>0</v>
      </c>
      <c r="J13" s="20">
        <f t="shared" si="2"/>
        <v>0</v>
      </c>
      <c r="K13" s="21">
        <f t="shared" ca="1" si="3"/>
        <v>0</v>
      </c>
      <c r="L13" s="22" t="s">
        <v>73</v>
      </c>
      <c r="M13" s="8"/>
      <c r="N13" s="9"/>
    </row>
    <row r="14" spans="2:15" ht="13.2" hidden="1">
      <c r="B14" s="14"/>
      <c r="C14" s="15" t="str">
        <f ca="1">IFERROR(__xludf.DUMMYFUNCTION("IFERROR(GoogleFinance(B14,""name""))"),"")</f>
        <v/>
      </c>
      <c r="D14" s="14"/>
      <c r="E14" s="16"/>
      <c r="F14" s="17" t="str">
        <f ca="1">IFERROR(__xludf.DUMMYFUNCTION("IFERROR(GoogleFinance(B14,""price""))"),"")</f>
        <v/>
      </c>
      <c r="G14" s="18">
        <f t="shared" si="0"/>
        <v>0</v>
      </c>
      <c r="H14" s="18">
        <v>0</v>
      </c>
      <c r="I14" s="19">
        <f t="shared" ca="1" si="1"/>
        <v>0</v>
      </c>
      <c r="J14" s="20">
        <f t="shared" si="2"/>
        <v>0</v>
      </c>
      <c r="K14" s="21">
        <f t="shared" ca="1" si="3"/>
        <v>0</v>
      </c>
      <c r="L14" s="22" t="s">
        <v>73</v>
      </c>
      <c r="M14" s="8"/>
      <c r="N14" s="9"/>
    </row>
    <row r="15" spans="2:15" ht="13.2" hidden="1">
      <c r="B15" s="14"/>
      <c r="C15" s="15" t="str">
        <f ca="1">IFERROR(__xludf.DUMMYFUNCTION("IFERROR(GoogleFinance(B15,""name""))"),"")</f>
        <v/>
      </c>
      <c r="D15" s="14"/>
      <c r="E15" s="16"/>
      <c r="F15" s="17" t="str">
        <f ca="1">IFERROR(__xludf.DUMMYFUNCTION("IFERROR(GoogleFinance(B15,""price""))"),"")</f>
        <v/>
      </c>
      <c r="G15" s="18">
        <f t="shared" si="0"/>
        <v>0</v>
      </c>
      <c r="H15" s="18">
        <v>0</v>
      </c>
      <c r="I15" s="19">
        <f t="shared" ca="1" si="1"/>
        <v>0</v>
      </c>
      <c r="J15" s="20">
        <f t="shared" si="2"/>
        <v>0</v>
      </c>
      <c r="K15" s="21">
        <f t="shared" ca="1" si="3"/>
        <v>0</v>
      </c>
      <c r="L15" s="22" t="s">
        <v>73</v>
      </c>
      <c r="M15" s="8"/>
      <c r="N15" s="9"/>
    </row>
    <row r="16" spans="2:15" ht="13.2" hidden="1">
      <c r="B16" s="14"/>
      <c r="C16" s="15" t="str">
        <f ca="1">IFERROR(__xludf.DUMMYFUNCTION("IFERROR(GoogleFinance(B16,""name""))"),"")</f>
        <v/>
      </c>
      <c r="D16" s="14"/>
      <c r="E16" s="16"/>
      <c r="F16" s="17" t="str">
        <f ca="1">IFERROR(__xludf.DUMMYFUNCTION("IFERROR(GoogleFinance(B16,""price""))"),"")</f>
        <v/>
      </c>
      <c r="G16" s="18">
        <f t="shared" si="0"/>
        <v>0</v>
      </c>
      <c r="H16" s="18">
        <v>0</v>
      </c>
      <c r="I16" s="19">
        <f t="shared" ca="1" si="1"/>
        <v>0</v>
      </c>
      <c r="J16" s="20">
        <f t="shared" si="2"/>
        <v>0</v>
      </c>
      <c r="K16" s="21">
        <f t="shared" ca="1" si="3"/>
        <v>0</v>
      </c>
      <c r="L16" s="22" t="s">
        <v>73</v>
      </c>
      <c r="M16" s="8"/>
      <c r="N16" s="9"/>
    </row>
    <row r="17" spans="2:14" ht="13.2" hidden="1">
      <c r="B17" s="14"/>
      <c r="C17" s="15" t="str">
        <f ca="1">IFERROR(__xludf.DUMMYFUNCTION("IFERROR(GoogleFinance(B17,""name""))"),"")</f>
        <v/>
      </c>
      <c r="D17" s="14"/>
      <c r="E17" s="16"/>
      <c r="F17" s="17" t="str">
        <f ca="1">IFERROR(__xludf.DUMMYFUNCTION("IFERROR(GoogleFinance(B17,""price""))"),"")</f>
        <v/>
      </c>
      <c r="G17" s="18">
        <f t="shared" si="0"/>
        <v>0</v>
      </c>
      <c r="H17" s="18">
        <v>0</v>
      </c>
      <c r="I17" s="19">
        <f t="shared" ca="1" si="1"/>
        <v>0</v>
      </c>
      <c r="J17" s="20">
        <f t="shared" si="2"/>
        <v>0</v>
      </c>
      <c r="K17" s="21">
        <f t="shared" ca="1" si="3"/>
        <v>0</v>
      </c>
      <c r="L17" s="22" t="s">
        <v>73</v>
      </c>
      <c r="M17" s="8"/>
      <c r="N17" s="9"/>
    </row>
    <row r="18" spans="2:14" ht="13.2" hidden="1">
      <c r="B18" s="14"/>
      <c r="C18" s="15" t="str">
        <f ca="1">IFERROR(__xludf.DUMMYFUNCTION("IFERROR(GoogleFinance(B18,""name""))"),"")</f>
        <v/>
      </c>
      <c r="D18" s="14"/>
      <c r="E18" s="16"/>
      <c r="F18" s="17" t="str">
        <f ca="1">IFERROR(__xludf.DUMMYFUNCTION("IFERROR(GoogleFinance(B18,""price""))"),"")</f>
        <v/>
      </c>
      <c r="G18" s="18">
        <f t="shared" si="0"/>
        <v>0</v>
      </c>
      <c r="H18" s="18">
        <v>0</v>
      </c>
      <c r="I18" s="19">
        <f t="shared" ca="1" si="1"/>
        <v>0</v>
      </c>
      <c r="J18" s="20">
        <f t="shared" si="2"/>
        <v>0</v>
      </c>
      <c r="K18" s="21">
        <f t="shared" ca="1" si="3"/>
        <v>0</v>
      </c>
      <c r="L18" s="22" t="s">
        <v>73</v>
      </c>
      <c r="M18" s="8"/>
      <c r="N18" s="9"/>
    </row>
    <row r="19" spans="2:14" ht="13.2" hidden="1">
      <c r="B19" s="23" t="s">
        <v>25</v>
      </c>
      <c r="C19" s="24"/>
      <c r="D19" s="24"/>
      <c r="E19" s="24"/>
      <c r="F19" s="25"/>
      <c r="G19" s="26">
        <f t="shared" ref="G19:K19" si="4">SUM(G8:G18)</f>
        <v>4122.78</v>
      </c>
      <c r="H19" s="27">
        <f t="shared" si="4"/>
        <v>4929.6000000000004</v>
      </c>
      <c r="I19" s="28">
        <f t="shared" ca="1" si="4"/>
        <v>567120.90240000002</v>
      </c>
      <c r="J19" s="29">
        <f t="shared" si="4"/>
        <v>806.82000000000062</v>
      </c>
      <c r="K19" s="30">
        <f t="shared" ca="1" si="4"/>
        <v>92819.800080000074</v>
      </c>
      <c r="L19" s="31">
        <f>J19/(G19)</f>
        <v>0.19569804840423224</v>
      </c>
      <c r="M19" s="8"/>
      <c r="N19" s="9"/>
    </row>
    <row r="20" spans="2:14" ht="13.2">
      <c r="M20" s="3" t="s">
        <v>26</v>
      </c>
      <c r="N20" s="9"/>
    </row>
    <row r="21" spans="2:14" ht="13.2">
      <c r="B21" s="5" t="s">
        <v>27</v>
      </c>
      <c r="M21" s="3" t="s">
        <v>28</v>
      </c>
      <c r="N21" s="9"/>
    </row>
    <row r="22" spans="2:14" ht="13.2">
      <c r="B22" s="10" t="s">
        <v>29</v>
      </c>
      <c r="C22" s="10" t="s">
        <v>30</v>
      </c>
      <c r="D22" s="10" t="s">
        <v>12</v>
      </c>
      <c r="E22" s="10" t="s">
        <v>31</v>
      </c>
      <c r="F22" s="10" t="s">
        <v>32</v>
      </c>
      <c r="G22" s="11" t="s">
        <v>33</v>
      </c>
      <c r="H22" s="11" t="s">
        <v>34</v>
      </c>
      <c r="I22" s="10" t="s">
        <v>35</v>
      </c>
      <c r="J22" s="10" t="s">
        <v>20</v>
      </c>
      <c r="M22" s="3" t="s">
        <v>36</v>
      </c>
      <c r="N22" s="9"/>
    </row>
    <row r="23" spans="2:14" ht="13.8">
      <c r="B23" s="14">
        <v>9107</v>
      </c>
      <c r="C23" s="32" t="str">
        <f ca="1">IFERROR(__xludf.DUMMYFUNCTION("IMPORTXML(CONCATENATE(""https://kabutan.jp/stock/?code="",B23),""/html/body/div[1]/div[3]/div[1]/section/div[1]/div[2]/div[1]/div[1]/h2/text()"")"),"川崎汽船")</f>
        <v>川崎汽船</v>
      </c>
      <c r="D23" s="14">
        <v>200</v>
      </c>
      <c r="E23" s="33">
        <v>6933</v>
      </c>
      <c r="F23" s="19">
        <f ca="1">IFERROR(__xludf.DUMMYFUNCTION("IMPORTXML(CONCATENATE(""https://kabutan.jp/stock/?code="",B23),""/html/body/div[1]/div[3]/div[1]/div[2]/table[1]/tbody/tr[4]/td[1]"")"),7090)</f>
        <v>7090</v>
      </c>
      <c r="G23" s="19">
        <f t="shared" ref="G23:G25" si="5">D23*E23</f>
        <v>1386600</v>
      </c>
      <c r="H23" s="19">
        <f t="shared" ref="H23:H25" ca="1" si="6">D23*F23</f>
        <v>1418000</v>
      </c>
      <c r="I23" s="21">
        <f t="shared" ref="I23:I26" ca="1" si="7">H23-G23</f>
        <v>31400</v>
      </c>
      <c r="J23" s="34">
        <f t="shared" ref="J23:J26" ca="1" si="8">I23/(G23)</f>
        <v>2.2645319486513774E-2</v>
      </c>
      <c r="M23" s="35" t="s">
        <v>37</v>
      </c>
      <c r="N23" s="36"/>
    </row>
    <row r="24" spans="2:14" ht="13.8">
      <c r="B24" s="14">
        <v>9104</v>
      </c>
      <c r="C24" s="32" t="str">
        <f ca="1">IFERROR(__xludf.DUMMYFUNCTION("IMPORTXML(CONCATENATE(""https://kabutan.jp/stock/?code="",B24),""/html/body/div[1]/div[3]/div[1]/section/div[1]/div[2]/div[1]/div[1]/h2/text()"")"),"Loading...")</f>
        <v>Loading...</v>
      </c>
      <c r="D24" s="14">
        <v>200</v>
      </c>
      <c r="E24" s="33">
        <v>7990</v>
      </c>
      <c r="F24" s="19" t="str">
        <f ca="1">IFERROR(__xludf.DUMMYFUNCTION("IMPORTXML(CONCATENATE(""https://kabutan.jp/stock/?code="",B24),""/html/body/div[1]/div[3]/div[1]/div[2]/table[1]/tbody/tr[4]/td[1]"")"),"Loading...")</f>
        <v>Loading...</v>
      </c>
      <c r="G24" s="19">
        <f t="shared" si="5"/>
        <v>1598000</v>
      </c>
      <c r="H24" s="19" t="e">
        <f t="shared" ca="1" si="6"/>
        <v>#VALUE!</v>
      </c>
      <c r="I24" s="21" t="e">
        <f t="shared" ca="1" si="7"/>
        <v>#VALUE!</v>
      </c>
      <c r="J24" s="34" t="e">
        <f t="shared" ca="1" si="8"/>
        <v>#VALUE!</v>
      </c>
      <c r="M24" s="37" t="s">
        <v>38</v>
      </c>
      <c r="N24" s="38"/>
    </row>
    <row r="25" spans="2:14" ht="13.8">
      <c r="B25" s="14">
        <v>5020</v>
      </c>
      <c r="C25" s="32" t="str">
        <f ca="1">IFERROR(__xludf.DUMMYFUNCTION("IMPORTXML(CONCATENATE(""https://kabutan.jp/stock/?code="",B25),""/html/body/div[1]/div[3]/div[1]/section/div[1]/div[2]/div[1]/div[1]/h2/text()"")"),"ＥＮＥＯＳ")</f>
        <v>ＥＮＥＯＳ</v>
      </c>
      <c r="D25" s="14">
        <v>100</v>
      </c>
      <c r="E25" s="33">
        <v>221.24</v>
      </c>
      <c r="F25" s="19">
        <f ca="1">IFERROR(__xludf.DUMMYFUNCTION("IMPORTXML(CONCATENATE(""https://kabutan.jp/stock/?code="",B25),""/html/body/div[1]/div[3]/div[1]/div[2]/table[1]/tbody/tr[4]/td[1]"")"),451.5)</f>
        <v>451.5</v>
      </c>
      <c r="G25" s="19">
        <f t="shared" si="5"/>
        <v>22124</v>
      </c>
      <c r="H25" s="19">
        <f t="shared" ca="1" si="6"/>
        <v>45150</v>
      </c>
      <c r="I25" s="21">
        <f t="shared" ca="1" si="7"/>
        <v>23026</v>
      </c>
      <c r="J25" s="34">
        <f t="shared" ca="1" si="8"/>
        <v>1.0407702043030194</v>
      </c>
    </row>
    <row r="26" spans="2:14" ht="13.2">
      <c r="B26" s="23"/>
      <c r="C26" s="24"/>
      <c r="D26" s="24"/>
      <c r="E26" s="24"/>
      <c r="F26" s="25"/>
      <c r="G26" s="39">
        <f t="shared" ref="G26:H26" si="9">SUM(G23:G25)</f>
        <v>3006724</v>
      </c>
      <c r="H26" s="40" t="e">
        <f t="shared" ca="1" si="9"/>
        <v>#VALUE!</v>
      </c>
      <c r="I26" s="41" t="e">
        <f t="shared" ca="1" si="7"/>
        <v>#VALUE!</v>
      </c>
      <c r="J26" s="42" t="e">
        <f t="shared" ca="1" si="8"/>
        <v>#VALUE!</v>
      </c>
    </row>
  </sheetData>
  <autoFilter ref="B22:J25" xr:uid="{00000000-0009-0000-0000-000000000000}">
    <sortState xmlns:xlrd2="http://schemas.microsoft.com/office/spreadsheetml/2017/richdata2" ref="B22:J25">
      <sortCondition descending="1" ref="H22:H25"/>
    </sortState>
  </autoFilter>
  <mergeCells count="2">
    <mergeCell ref="B3:J3"/>
    <mergeCell ref="M3:N3"/>
  </mergeCells>
  <phoneticPr fontId="32"/>
  <conditionalFormatting sqref="J8:J18">
    <cfRule type="cellIs" dxfId="5" priority="1" operator="lessThanOrEqual">
      <formula>0</formula>
    </cfRule>
  </conditionalFormatting>
  <conditionalFormatting sqref="J8:J18">
    <cfRule type="cellIs" dxfId="4" priority="2" operator="greaterThan">
      <formula>0</formula>
    </cfRule>
  </conditionalFormatting>
  <conditionalFormatting sqref="K8:K18">
    <cfRule type="cellIs" dxfId="3" priority="3" operator="lessThanOrEqual">
      <formula>0</formula>
    </cfRule>
  </conditionalFormatting>
  <conditionalFormatting sqref="K8:K18">
    <cfRule type="notContainsBlanks" dxfId="2" priority="4">
      <formula>LEN(TRIM(K8))&gt;0</formula>
    </cfRule>
  </conditionalFormatting>
  <conditionalFormatting sqref="L8:L18">
    <cfRule type="colorScale" priority="5">
      <colorScale>
        <cfvo type="min"/>
        <cfvo type="percentile" val="50"/>
        <cfvo type="max"/>
        <color rgb="FFE67C73"/>
        <color rgb="FFFFFFFF"/>
        <color rgb="FF57BB8A"/>
      </colorScale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F16"/>
  <sheetViews>
    <sheetView workbookViewId="0"/>
  </sheetViews>
  <sheetFormatPr defaultColWidth="14.44140625" defaultRowHeight="15.75" customHeight="1"/>
  <sheetData>
    <row r="1" spans="1:6" ht="15.75" customHeight="1">
      <c r="A1" s="43" t="s">
        <v>39</v>
      </c>
      <c r="B1" s="95" t="s">
        <v>40</v>
      </c>
      <c r="C1" s="94"/>
      <c r="D1" s="94"/>
      <c r="E1" s="94"/>
      <c r="F1" s="94"/>
    </row>
    <row r="2" spans="1:6" ht="15.75" customHeight="1">
      <c r="A2" s="43" t="s">
        <v>41</v>
      </c>
      <c r="B2" s="95" t="s">
        <v>42</v>
      </c>
      <c r="C2" s="94"/>
      <c r="D2" s="94"/>
      <c r="E2" s="94"/>
      <c r="F2" s="94"/>
    </row>
    <row r="3" spans="1:6" ht="15.75" customHeight="1">
      <c r="A3" s="43" t="s">
        <v>43</v>
      </c>
      <c r="B3" s="95" t="s">
        <v>44</v>
      </c>
      <c r="C3" s="94"/>
      <c r="D3" s="94"/>
      <c r="E3" s="94"/>
      <c r="F3" s="94"/>
    </row>
    <row r="4" spans="1:6" ht="15.75" customHeight="1">
      <c r="A4" s="43" t="s">
        <v>45</v>
      </c>
      <c r="B4" s="94"/>
      <c r="C4" s="94"/>
      <c r="D4" s="94"/>
      <c r="E4" s="94"/>
      <c r="F4" s="94"/>
    </row>
    <row r="5" spans="1:6" ht="15.75" customHeight="1">
      <c r="A5" s="43" t="s">
        <v>46</v>
      </c>
      <c r="B5" s="95" t="s">
        <v>47</v>
      </c>
      <c r="C5" s="94"/>
      <c r="D5" s="94"/>
      <c r="E5" s="94"/>
      <c r="F5" s="94"/>
    </row>
    <row r="6" spans="1:6" ht="15.75" customHeight="1">
      <c r="B6" s="94"/>
      <c r="C6" s="94"/>
      <c r="D6" s="94"/>
      <c r="E6" s="94"/>
      <c r="F6" s="94"/>
    </row>
    <row r="7" spans="1:6" ht="15.75" customHeight="1">
      <c r="B7" s="94"/>
      <c r="C7" s="94"/>
      <c r="D7" s="94"/>
      <c r="E7" s="94"/>
      <c r="F7" s="94"/>
    </row>
    <row r="8" spans="1:6" ht="15.75" customHeight="1">
      <c r="B8" s="94"/>
      <c r="C8" s="94"/>
      <c r="D8" s="94"/>
      <c r="E8" s="94"/>
      <c r="F8" s="94"/>
    </row>
    <row r="9" spans="1:6" ht="15.75" customHeight="1">
      <c r="B9" s="94"/>
      <c r="C9" s="94"/>
      <c r="D9" s="94"/>
      <c r="E9" s="94"/>
      <c r="F9" s="94"/>
    </row>
    <row r="10" spans="1:6" ht="15.75" customHeight="1">
      <c r="B10" s="94"/>
      <c r="C10" s="94"/>
      <c r="D10" s="94"/>
      <c r="E10" s="94"/>
      <c r="F10" s="94"/>
    </row>
    <row r="11" spans="1:6" ht="15.75" customHeight="1">
      <c r="B11" s="94"/>
      <c r="C11" s="94"/>
      <c r="D11" s="94"/>
      <c r="E11" s="94"/>
      <c r="F11" s="94"/>
    </row>
    <row r="12" spans="1:6" ht="15.75" customHeight="1">
      <c r="B12" s="94"/>
      <c r="C12" s="94"/>
      <c r="D12" s="94"/>
      <c r="E12" s="94"/>
      <c r="F12" s="94"/>
    </row>
    <row r="13" spans="1:6" ht="15.75" customHeight="1">
      <c r="B13" s="94"/>
      <c r="C13" s="94"/>
      <c r="D13" s="94"/>
      <c r="E13" s="94"/>
      <c r="F13" s="94"/>
    </row>
    <row r="14" spans="1:6" ht="15.75" customHeight="1">
      <c r="B14" s="94"/>
      <c r="C14" s="94"/>
      <c r="D14" s="94"/>
      <c r="E14" s="94"/>
      <c r="F14" s="94"/>
    </row>
    <row r="15" spans="1:6" ht="15.75" customHeight="1">
      <c r="B15" s="94"/>
      <c r="C15" s="94"/>
      <c r="D15" s="94"/>
      <c r="E15" s="94"/>
      <c r="F15" s="94"/>
    </row>
    <row r="16" spans="1:6" ht="15.75" customHeight="1">
      <c r="B16" s="94"/>
      <c r="C16" s="94"/>
      <c r="D16" s="94"/>
      <c r="E16" s="94"/>
      <c r="F16" s="94"/>
    </row>
  </sheetData>
  <mergeCells count="15">
    <mergeCell ref="B14:F14"/>
    <mergeCell ref="B15:F15"/>
    <mergeCell ref="B16:F16"/>
    <mergeCell ref="B1:F1"/>
    <mergeCell ref="B2:F2"/>
    <mergeCell ref="B3:F4"/>
    <mergeCell ref="B5:F5"/>
    <mergeCell ref="B6:F6"/>
    <mergeCell ref="B7:F7"/>
    <mergeCell ref="B8:F8"/>
    <mergeCell ref="B9:F9"/>
    <mergeCell ref="B10:F10"/>
    <mergeCell ref="B11:F11"/>
    <mergeCell ref="B12:F12"/>
    <mergeCell ref="B13:F13"/>
  </mergeCells>
  <phoneticPr fontId="3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outlinePr summaryBelow="0" summaryRight="0"/>
  </sheetPr>
  <dimension ref="A1:W54"/>
  <sheetViews>
    <sheetView workbookViewId="0"/>
  </sheetViews>
  <sheetFormatPr defaultColWidth="14.44140625" defaultRowHeight="15.75" customHeight="1"/>
  <cols>
    <col min="1" max="1" width="4.44140625" customWidth="1"/>
    <col min="2" max="2" width="19.44140625" customWidth="1"/>
    <col min="3" max="3" width="4.33203125" customWidth="1"/>
    <col min="5" max="5" width="27.5546875" customWidth="1"/>
    <col min="8" max="8" width="15.6640625" customWidth="1"/>
    <col min="11" max="11" width="16.109375" customWidth="1"/>
    <col min="12" max="14" width="15.6640625" customWidth="1"/>
  </cols>
  <sheetData>
    <row r="1" spans="1:14" ht="13.2">
      <c r="B1" s="1" t="s">
        <v>48</v>
      </c>
    </row>
    <row r="2" spans="1:14" ht="15.6">
      <c r="A2" s="44" t="s">
        <v>49</v>
      </c>
      <c r="E2" s="45" t="s">
        <v>50</v>
      </c>
      <c r="H2" s="46"/>
      <c r="I2" s="5"/>
      <c r="J2" s="5"/>
      <c r="K2" s="5"/>
    </row>
    <row r="3" spans="1:14" ht="13.2">
      <c r="B3" s="5" t="s">
        <v>51</v>
      </c>
      <c r="E3" s="47">
        <f>B7+B25+B40</f>
        <v>11879.65</v>
      </c>
      <c r="H3" s="48"/>
      <c r="J3" s="49"/>
      <c r="K3" s="50"/>
    </row>
    <row r="4" spans="1:14" ht="18" hidden="1">
      <c r="A4" s="2"/>
      <c r="D4" s="51"/>
    </row>
    <row r="5" spans="1:14" ht="18" hidden="1">
      <c r="E5" s="51"/>
      <c r="F5" s="52"/>
      <c r="G5" s="52"/>
      <c r="H5" s="52"/>
      <c r="I5" s="53"/>
      <c r="J5" s="52"/>
    </row>
    <row r="6" spans="1:14" ht="13.2" hidden="1">
      <c r="B6" s="54"/>
      <c r="D6" s="10"/>
      <c r="E6" s="10"/>
      <c r="F6" s="10"/>
      <c r="G6" s="10"/>
      <c r="H6" s="10"/>
      <c r="I6" s="11"/>
      <c r="J6" s="10"/>
      <c r="K6" s="10"/>
      <c r="L6" s="55"/>
      <c r="M6" s="10"/>
      <c r="N6" s="56"/>
    </row>
    <row r="7" spans="1:14" ht="13.2" hidden="1">
      <c r="B7" s="57"/>
      <c r="D7" s="14"/>
      <c r="E7" s="15"/>
      <c r="F7" s="58"/>
      <c r="G7" s="14"/>
      <c r="H7" s="16"/>
      <c r="I7" s="18"/>
      <c r="J7" s="14"/>
      <c r="K7" s="18"/>
      <c r="L7" s="59"/>
      <c r="M7" s="60"/>
      <c r="N7" s="61"/>
    </row>
    <row r="8" spans="1:14" ht="13.8" hidden="1">
      <c r="D8" s="14"/>
      <c r="E8" s="15"/>
      <c r="F8" s="62"/>
      <c r="G8" s="14"/>
      <c r="H8" s="16"/>
      <c r="I8" s="18"/>
      <c r="J8" s="14"/>
      <c r="K8" s="18"/>
      <c r="L8" s="59"/>
      <c r="M8" s="60"/>
      <c r="N8" s="61"/>
    </row>
    <row r="9" spans="1:14" ht="13.8" hidden="1">
      <c r="D9" s="14"/>
      <c r="E9" s="15"/>
      <c r="F9" s="62"/>
      <c r="G9" s="14"/>
      <c r="H9" s="16"/>
      <c r="I9" s="18"/>
      <c r="J9" s="14"/>
      <c r="K9" s="18"/>
      <c r="L9" s="59"/>
      <c r="M9" s="60"/>
      <c r="N9" s="61"/>
    </row>
    <row r="10" spans="1:14" ht="13.8" hidden="1">
      <c r="D10" s="14"/>
      <c r="E10" s="15"/>
      <c r="F10" s="62"/>
      <c r="G10" s="14"/>
      <c r="H10" s="16"/>
      <c r="I10" s="18"/>
      <c r="J10" s="14"/>
      <c r="K10" s="18"/>
      <c r="L10" s="59"/>
      <c r="M10" s="60"/>
      <c r="N10" s="61"/>
    </row>
    <row r="11" spans="1:14" ht="13.8" hidden="1">
      <c r="D11" s="14"/>
      <c r="E11" s="15"/>
      <c r="F11" s="62"/>
      <c r="G11" s="14"/>
      <c r="H11" s="16"/>
      <c r="I11" s="18"/>
      <c r="J11" s="63"/>
      <c r="K11" s="18"/>
      <c r="L11" s="59"/>
      <c r="M11" s="60"/>
      <c r="N11" s="61"/>
    </row>
    <row r="12" spans="1:14" ht="13.8" hidden="1">
      <c r="D12" s="14"/>
      <c r="E12" s="15"/>
      <c r="F12" s="62"/>
      <c r="G12" s="14"/>
      <c r="H12" s="16"/>
      <c r="I12" s="18"/>
      <c r="J12" s="63"/>
      <c r="K12" s="18"/>
      <c r="L12" s="59"/>
      <c r="M12" s="60"/>
      <c r="N12" s="61"/>
    </row>
    <row r="13" spans="1:14" ht="13.8" hidden="1">
      <c r="D13" s="14"/>
      <c r="E13" s="15"/>
      <c r="F13" s="62"/>
      <c r="G13" s="14"/>
      <c r="H13" s="16"/>
      <c r="I13" s="18"/>
      <c r="J13" s="63"/>
      <c r="K13" s="18"/>
      <c r="L13" s="59"/>
      <c r="M13" s="60"/>
      <c r="N13" s="61"/>
    </row>
    <row r="14" spans="1:14" ht="13.8" hidden="1">
      <c r="D14" s="14"/>
      <c r="E14" s="15"/>
      <c r="F14" s="62"/>
      <c r="G14" s="14"/>
      <c r="H14" s="16"/>
      <c r="I14" s="18"/>
      <c r="J14" s="14"/>
      <c r="K14" s="18"/>
      <c r="L14" s="59"/>
      <c r="M14" s="60"/>
      <c r="N14" s="61"/>
    </row>
    <row r="15" spans="1:14" ht="13.8" hidden="1">
      <c r="D15" s="14"/>
      <c r="E15" s="15"/>
      <c r="F15" s="62"/>
      <c r="G15" s="14"/>
      <c r="H15" s="16"/>
      <c r="I15" s="18"/>
      <c r="J15" s="14"/>
      <c r="K15" s="18"/>
      <c r="L15" s="59"/>
      <c r="M15" s="60"/>
      <c r="N15" s="61"/>
    </row>
    <row r="16" spans="1:14" ht="13.8" hidden="1">
      <c r="D16" s="14"/>
      <c r="E16" s="15"/>
      <c r="F16" s="62"/>
      <c r="G16" s="14"/>
      <c r="H16" s="16"/>
      <c r="I16" s="18"/>
      <c r="J16" s="14"/>
      <c r="K16" s="18"/>
      <c r="L16" s="59"/>
      <c r="M16" s="60"/>
      <c r="N16" s="61"/>
    </row>
    <row r="17" spans="1:23" ht="13.8" hidden="1">
      <c r="D17" s="14"/>
      <c r="E17" s="15"/>
      <c r="F17" s="62"/>
      <c r="G17" s="14"/>
      <c r="H17" s="16"/>
      <c r="I17" s="18"/>
      <c r="J17" s="14"/>
      <c r="K17" s="18"/>
      <c r="L17" s="59"/>
      <c r="M17" s="60"/>
      <c r="N17" s="61"/>
    </row>
    <row r="18" spans="1:23" ht="16.5" hidden="1" customHeight="1">
      <c r="D18" s="14"/>
      <c r="E18" s="15"/>
      <c r="F18" s="62"/>
      <c r="G18" s="14"/>
      <c r="H18" s="16"/>
      <c r="I18" s="18"/>
      <c r="J18" s="14"/>
      <c r="K18" s="18"/>
      <c r="L18" s="59"/>
      <c r="M18" s="60"/>
      <c r="N18" s="61"/>
    </row>
    <row r="19" spans="1:23" ht="16.5" hidden="1" customHeight="1">
      <c r="D19" s="14"/>
      <c r="E19" s="15"/>
      <c r="F19" s="62"/>
      <c r="G19" s="14"/>
      <c r="H19" s="16"/>
      <c r="I19" s="18"/>
      <c r="J19" s="14"/>
      <c r="K19" s="18"/>
      <c r="L19" s="59"/>
      <c r="M19" s="60"/>
      <c r="N19" s="61"/>
    </row>
    <row r="20" spans="1:23" ht="13.2" hidden="1">
      <c r="D20" s="64"/>
      <c r="E20" s="65"/>
      <c r="F20" s="65"/>
      <c r="G20" s="65"/>
      <c r="H20" s="65"/>
      <c r="I20" s="65"/>
      <c r="J20" s="66"/>
      <c r="K20" s="67"/>
      <c r="L20" s="68"/>
      <c r="M20" s="69"/>
      <c r="N20" s="70"/>
    </row>
    <row r="21" spans="1:23" ht="6" customHeight="1"/>
    <row r="22" spans="1:23" ht="18">
      <c r="A22" s="2" t="s">
        <v>27</v>
      </c>
      <c r="E22" s="51"/>
    </row>
    <row r="23" spans="1:23" ht="18">
      <c r="B23" s="5" t="s">
        <v>52</v>
      </c>
      <c r="D23" s="52"/>
      <c r="E23" s="51"/>
      <c r="F23" s="52"/>
      <c r="G23" s="52"/>
      <c r="H23" s="52"/>
      <c r="I23" s="53"/>
      <c r="J23" s="52"/>
    </row>
    <row r="24" spans="1:23" ht="13.2">
      <c r="B24" s="54" t="s">
        <v>53</v>
      </c>
      <c r="D24" s="10" t="s">
        <v>29</v>
      </c>
      <c r="E24" s="10" t="s">
        <v>54</v>
      </c>
      <c r="F24" s="10" t="s">
        <v>55</v>
      </c>
      <c r="G24" s="10" t="s">
        <v>12</v>
      </c>
      <c r="H24" s="10" t="s">
        <v>56</v>
      </c>
      <c r="I24" s="11" t="s">
        <v>33</v>
      </c>
      <c r="J24" s="10" t="s">
        <v>57</v>
      </c>
      <c r="K24" s="10" t="s">
        <v>58</v>
      </c>
      <c r="L24" s="56" t="s">
        <v>59</v>
      </c>
    </row>
    <row r="25" spans="1:23" ht="13.8">
      <c r="B25" s="57">
        <f>L36</f>
        <v>4708</v>
      </c>
      <c r="D25" s="14">
        <v>4596</v>
      </c>
      <c r="E25" s="32" t="str">
        <f ca="1">IFERROR(__xludf.DUMMYFUNCTION("IMPORTXML(CONCATENATE(""https://kabutan.jp/stock/?code="",D25),""/html/body/div[1]/div[3]/div[1]/section/div[1]/div[2]/div[1]/div[1]/h2/text()"")"),"窪田製薬ＨＤ")</f>
        <v>窪田製薬ＨＤ</v>
      </c>
      <c r="F25" s="71">
        <v>44071</v>
      </c>
      <c r="G25" s="14">
        <v>500</v>
      </c>
      <c r="H25" s="14">
        <v>318</v>
      </c>
      <c r="I25" s="72">
        <f t="shared" ref="I25:I35" si="0">G25*H25</f>
        <v>159000</v>
      </c>
      <c r="J25" s="33">
        <v>164885</v>
      </c>
      <c r="K25" s="73">
        <f t="shared" ref="K25:K35" si="1">J25-I25</f>
        <v>5885</v>
      </c>
      <c r="L25" s="61">
        <f t="shared" ref="L25:L35" si="2">K25*0.8</f>
        <v>4708</v>
      </c>
    </row>
    <row r="26" spans="1:23" ht="13.8">
      <c r="D26" s="14"/>
      <c r="E26" s="32"/>
      <c r="F26" s="71"/>
      <c r="G26" s="14"/>
      <c r="H26" s="14"/>
      <c r="I26" s="72">
        <f t="shared" si="0"/>
        <v>0</v>
      </c>
      <c r="J26" s="33"/>
      <c r="K26" s="73">
        <f t="shared" si="1"/>
        <v>0</v>
      </c>
      <c r="L26" s="61">
        <f t="shared" si="2"/>
        <v>0</v>
      </c>
    </row>
    <row r="27" spans="1:23" ht="13.8">
      <c r="D27" s="14"/>
      <c r="E27" s="32"/>
      <c r="F27" s="62"/>
      <c r="G27" s="14"/>
      <c r="H27" s="14"/>
      <c r="I27" s="72">
        <f t="shared" si="0"/>
        <v>0</v>
      </c>
      <c r="J27" s="33"/>
      <c r="K27" s="73">
        <f t="shared" si="1"/>
        <v>0</v>
      </c>
      <c r="L27" s="61">
        <f t="shared" si="2"/>
        <v>0</v>
      </c>
    </row>
    <row r="28" spans="1:23" ht="13.8">
      <c r="D28" s="14"/>
      <c r="E28" s="32"/>
      <c r="F28" s="62"/>
      <c r="G28" s="14"/>
      <c r="H28" s="14"/>
      <c r="I28" s="72">
        <f t="shared" si="0"/>
        <v>0</v>
      </c>
      <c r="J28" s="33"/>
      <c r="K28" s="73">
        <f t="shared" si="1"/>
        <v>0</v>
      </c>
      <c r="L28" s="61">
        <f t="shared" si="2"/>
        <v>0</v>
      </c>
    </row>
    <row r="29" spans="1:23" ht="13.8">
      <c r="D29" s="14"/>
      <c r="E29" s="32"/>
      <c r="F29" s="62"/>
      <c r="G29" s="14"/>
      <c r="H29" s="14"/>
      <c r="I29" s="72">
        <f t="shared" si="0"/>
        <v>0</v>
      </c>
      <c r="J29" s="33"/>
      <c r="K29" s="73">
        <f t="shared" si="1"/>
        <v>0</v>
      </c>
      <c r="L29" s="61">
        <f t="shared" si="2"/>
        <v>0</v>
      </c>
    </row>
    <row r="30" spans="1:23" ht="13.8">
      <c r="D30" s="14"/>
      <c r="E30" s="32"/>
      <c r="F30" s="62"/>
      <c r="G30" s="14"/>
      <c r="H30" s="14"/>
      <c r="I30" s="72">
        <f t="shared" si="0"/>
        <v>0</v>
      </c>
      <c r="J30" s="33"/>
      <c r="K30" s="73">
        <f t="shared" si="1"/>
        <v>0</v>
      </c>
      <c r="L30" s="74">
        <f t="shared" si="2"/>
        <v>0</v>
      </c>
    </row>
    <row r="31" spans="1:23" ht="13.8">
      <c r="D31" s="14"/>
      <c r="E31" s="32"/>
      <c r="F31" s="62"/>
      <c r="G31" s="14"/>
      <c r="H31" s="14"/>
      <c r="I31" s="72">
        <f t="shared" si="0"/>
        <v>0</v>
      </c>
      <c r="J31" s="33"/>
      <c r="K31" s="73">
        <f t="shared" si="1"/>
        <v>0</v>
      </c>
      <c r="L31" s="61">
        <f t="shared" si="2"/>
        <v>0</v>
      </c>
    </row>
    <row r="32" spans="1:23" ht="13.8">
      <c r="A32" s="75"/>
      <c r="B32" s="75"/>
      <c r="C32" s="76"/>
      <c r="D32" s="77"/>
      <c r="E32" s="32"/>
      <c r="F32" s="78"/>
      <c r="G32" s="77"/>
      <c r="H32" s="33"/>
      <c r="I32" s="79">
        <f t="shared" si="0"/>
        <v>0</v>
      </c>
      <c r="J32" s="80"/>
      <c r="K32" s="81">
        <f t="shared" si="1"/>
        <v>0</v>
      </c>
      <c r="L32" s="61">
        <f t="shared" si="2"/>
        <v>0</v>
      </c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</row>
    <row r="33" spans="1:12" ht="13.8">
      <c r="D33" s="14"/>
      <c r="E33" s="32"/>
      <c r="F33" s="62"/>
      <c r="G33" s="77"/>
      <c r="H33" s="82"/>
      <c r="I33" s="72">
        <f t="shared" si="0"/>
        <v>0</v>
      </c>
      <c r="J33" s="33"/>
      <c r="K33" s="73">
        <f t="shared" si="1"/>
        <v>0</v>
      </c>
      <c r="L33" s="61">
        <f t="shared" si="2"/>
        <v>0</v>
      </c>
    </row>
    <row r="34" spans="1:12" ht="13.8">
      <c r="D34" s="14"/>
      <c r="E34" s="32"/>
      <c r="F34" s="62"/>
      <c r="G34" s="77"/>
      <c r="H34" s="33"/>
      <c r="I34" s="72">
        <f t="shared" si="0"/>
        <v>0</v>
      </c>
      <c r="J34" s="33"/>
      <c r="K34" s="73">
        <f t="shared" si="1"/>
        <v>0</v>
      </c>
      <c r="L34" s="61">
        <f t="shared" si="2"/>
        <v>0</v>
      </c>
    </row>
    <row r="35" spans="1:12" ht="13.8">
      <c r="D35" s="14"/>
      <c r="E35" s="32"/>
      <c r="F35" s="62"/>
      <c r="G35" s="77"/>
      <c r="H35" s="33"/>
      <c r="I35" s="72">
        <f t="shared" si="0"/>
        <v>0</v>
      </c>
      <c r="J35" s="33"/>
      <c r="K35" s="73">
        <f t="shared" si="1"/>
        <v>0</v>
      </c>
      <c r="L35" s="74">
        <f t="shared" si="2"/>
        <v>0</v>
      </c>
    </row>
    <row r="36" spans="1:12" ht="13.2">
      <c r="D36" s="64" t="s">
        <v>60</v>
      </c>
      <c r="E36" s="65"/>
      <c r="F36" s="83"/>
      <c r="G36" s="83"/>
      <c r="H36" s="83"/>
      <c r="I36" s="65"/>
      <c r="J36" s="66"/>
      <c r="K36" s="84">
        <f t="shared" ref="K36:L36" si="3">SUM(K25:K35)</f>
        <v>5885</v>
      </c>
      <c r="L36" s="70">
        <f t="shared" si="3"/>
        <v>4708</v>
      </c>
    </row>
    <row r="37" spans="1:12" ht="9" customHeight="1"/>
    <row r="38" spans="1:12" ht="18">
      <c r="A38" s="2"/>
      <c r="B38" s="5" t="s">
        <v>52</v>
      </c>
      <c r="D38" s="51"/>
    </row>
    <row r="39" spans="1:12" ht="18">
      <c r="A39" s="2"/>
      <c r="B39" s="54" t="s">
        <v>53</v>
      </c>
      <c r="D39" s="51"/>
    </row>
    <row r="40" spans="1:12" ht="18">
      <c r="B40" s="57">
        <f>K46+K54</f>
        <v>7171.65</v>
      </c>
      <c r="D40" s="51"/>
    </row>
    <row r="41" spans="1:12" ht="18">
      <c r="A41" s="2" t="s">
        <v>61</v>
      </c>
      <c r="D41" s="51"/>
      <c r="E41" s="51"/>
      <c r="K41" s="85">
        <v>0.20315</v>
      </c>
    </row>
    <row r="42" spans="1:12" ht="13.2">
      <c r="D42" s="10" t="s">
        <v>29</v>
      </c>
      <c r="E42" s="10" t="s">
        <v>62</v>
      </c>
      <c r="F42" s="10" t="s">
        <v>63</v>
      </c>
      <c r="G42" s="10" t="s">
        <v>12</v>
      </c>
      <c r="H42" s="10" t="s">
        <v>64</v>
      </c>
      <c r="I42" s="11" t="s">
        <v>65</v>
      </c>
      <c r="J42" s="10" t="s">
        <v>66</v>
      </c>
      <c r="K42" s="56" t="s">
        <v>59</v>
      </c>
    </row>
    <row r="43" spans="1:12" ht="13.8">
      <c r="D43" s="14">
        <v>4502</v>
      </c>
      <c r="E43" s="32" t="str">
        <f ca="1">IFERROR(__xludf.DUMMYFUNCTION("IMPORTXML(CONCATENATE(""https://kabutan.jp/stock/?code="",D43),""/html/body/div[1]/div[3]/div[1]/section/div[1]/div[2]/div[1]/div[1]/h2/text()"")"),"武田薬品工業")</f>
        <v>武田薬品工業</v>
      </c>
      <c r="F43" s="71">
        <v>44166</v>
      </c>
      <c r="G43" s="14">
        <v>100</v>
      </c>
      <c r="H43" s="14">
        <v>90</v>
      </c>
      <c r="I43" s="73">
        <f t="shared" ref="I43:I45" si="4">G43*H43</f>
        <v>9000</v>
      </c>
      <c r="J43" s="73">
        <f t="shared" ref="J43:J45" si="5">I43*$K$41</f>
        <v>1828.35</v>
      </c>
      <c r="K43" s="61">
        <f t="shared" ref="K43:K45" si="6">I43-J43</f>
        <v>7171.65</v>
      </c>
    </row>
    <row r="44" spans="1:12" ht="13.8">
      <c r="D44" s="14"/>
      <c r="E44" s="32"/>
      <c r="F44" s="71"/>
      <c r="G44" s="14"/>
      <c r="H44" s="14"/>
      <c r="I44" s="73">
        <f t="shared" si="4"/>
        <v>0</v>
      </c>
      <c r="J44" s="73">
        <f t="shared" si="5"/>
        <v>0</v>
      </c>
      <c r="K44" s="61">
        <f t="shared" si="6"/>
        <v>0</v>
      </c>
    </row>
    <row r="45" spans="1:12" ht="13.8">
      <c r="D45" s="14"/>
      <c r="E45" s="32"/>
      <c r="F45" s="71"/>
      <c r="G45" s="14"/>
      <c r="H45" s="14"/>
      <c r="I45" s="73">
        <f t="shared" si="4"/>
        <v>0</v>
      </c>
      <c r="J45" s="73">
        <f t="shared" si="5"/>
        <v>0</v>
      </c>
      <c r="K45" s="61">
        <f t="shared" si="6"/>
        <v>0</v>
      </c>
    </row>
    <row r="46" spans="1:12" ht="13.2">
      <c r="D46" s="64" t="s">
        <v>60</v>
      </c>
      <c r="E46" s="65"/>
      <c r="F46" s="65"/>
      <c r="G46" s="65"/>
      <c r="H46" s="65"/>
      <c r="I46" s="65"/>
      <c r="J46" s="66"/>
      <c r="K46" s="86">
        <f>SUM(K43:K45)</f>
        <v>7171.65</v>
      </c>
    </row>
    <row r="49" spans="1:12" ht="18" hidden="1">
      <c r="A49" s="2" t="s">
        <v>67</v>
      </c>
      <c r="D49" s="51"/>
      <c r="E49" s="51" t="s">
        <v>68</v>
      </c>
      <c r="K49" s="85">
        <v>0.20315</v>
      </c>
      <c r="L49" s="5" t="s">
        <v>69</v>
      </c>
    </row>
    <row r="50" spans="1:12" ht="13.2" hidden="1">
      <c r="D50" s="10" t="s">
        <v>29</v>
      </c>
      <c r="E50" s="10" t="s">
        <v>70</v>
      </c>
      <c r="F50" s="10" t="s">
        <v>63</v>
      </c>
      <c r="G50" s="10" t="s">
        <v>12</v>
      </c>
      <c r="H50" s="10" t="s">
        <v>64</v>
      </c>
      <c r="I50" s="11" t="s">
        <v>71</v>
      </c>
      <c r="J50" s="10" t="s">
        <v>72</v>
      </c>
      <c r="K50" s="56" t="s">
        <v>59</v>
      </c>
    </row>
    <row r="51" spans="1:12" ht="13.8" hidden="1">
      <c r="D51" s="14"/>
      <c r="E51" s="15" t="str">
        <f ca="1">IFERROR(__xludf.DUMMYFUNCTION("IFERROR(GoogleFinance(D51,""name""))"),"")</f>
        <v/>
      </c>
      <c r="F51" s="71"/>
      <c r="G51" s="14"/>
      <c r="H51" s="14"/>
      <c r="I51" s="87">
        <f t="shared" ref="I51:I53" si="7">G51*H51</f>
        <v>0</v>
      </c>
      <c r="J51" s="88">
        <v>106</v>
      </c>
      <c r="K51" s="61">
        <f t="shared" ref="K51:K53" si="8">I51*J51*(1-$K$49)</f>
        <v>0</v>
      </c>
    </row>
    <row r="52" spans="1:12" ht="13.8" hidden="1">
      <c r="D52" s="14"/>
      <c r="E52" s="15" t="str">
        <f ca="1">IFERROR(__xludf.DUMMYFUNCTION("IFERROR(GoogleFinance(D52,""name""))"),"")</f>
        <v/>
      </c>
      <c r="F52" s="71"/>
      <c r="G52" s="14"/>
      <c r="H52" s="14"/>
      <c r="I52" s="87">
        <f t="shared" si="7"/>
        <v>0</v>
      </c>
      <c r="J52" s="88">
        <v>107</v>
      </c>
      <c r="K52" s="61">
        <f t="shared" si="8"/>
        <v>0</v>
      </c>
    </row>
    <row r="53" spans="1:12" ht="13.8" hidden="1">
      <c r="D53" s="14"/>
      <c r="E53" s="15" t="str">
        <f ca="1">IFERROR(__xludf.DUMMYFUNCTION("IFERROR(GoogleFinance(D53,""name""))"),"")</f>
        <v/>
      </c>
      <c r="F53" s="71"/>
      <c r="G53" s="14"/>
      <c r="H53" s="14"/>
      <c r="I53" s="89">
        <f t="shared" si="7"/>
        <v>0</v>
      </c>
      <c r="J53" s="88">
        <v>108</v>
      </c>
      <c r="K53" s="61">
        <f t="shared" si="8"/>
        <v>0</v>
      </c>
    </row>
    <row r="54" spans="1:12" ht="13.2" hidden="1">
      <c r="D54" s="64" t="s">
        <v>60</v>
      </c>
      <c r="E54" s="65"/>
      <c r="F54" s="65"/>
      <c r="G54" s="65"/>
      <c r="H54" s="65"/>
      <c r="I54" s="65"/>
      <c r="J54" s="66"/>
      <c r="K54" s="86">
        <f>SUM(K51:K53)</f>
        <v>0</v>
      </c>
    </row>
  </sheetData>
  <phoneticPr fontId="32"/>
  <conditionalFormatting sqref="N7:N19">
    <cfRule type="cellIs" dxfId="1" priority="1" operator="greaterThanOrEqual">
      <formula>0</formula>
    </cfRule>
  </conditionalFormatting>
  <conditionalFormatting sqref="N7:N19"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株価</vt:lpstr>
      <vt:lpstr>語句メモ</vt:lpstr>
      <vt:lpstr>実績収支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ぷりん先生</dc:creator>
  <cp:lastModifiedBy>ぷりん先生</cp:lastModifiedBy>
  <dcterms:created xsi:type="dcterms:W3CDTF">2022-02-23T06:37:28Z</dcterms:created>
  <dcterms:modified xsi:type="dcterms:W3CDTF">2022-02-23T06:37:28Z</dcterms:modified>
</cp:coreProperties>
</file>